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1340" windowHeight="6540" tabRatio="1000" activeTab="17"/>
  </bookViews>
  <sheets>
    <sheet name="Arpa K" sheetId="2" r:id="rId1"/>
    <sheet name="Arpa S" sheetId="4" r:id="rId2"/>
    <sheet name="Buğday K" sheetId="3" r:id="rId3"/>
    <sheet name="Buğday S" sheetId="5" r:id="rId4"/>
    <sheet name="Pancar" sheetId="10" r:id="rId5"/>
    <sheet name="Ayçiçeği S" sheetId="8" r:id="rId6"/>
    <sheet name="Nohut K" sheetId="6" r:id="rId7"/>
    <sheet name="Y.Mercimek K" sheetId="17" r:id="rId8"/>
    <sheet name="D.Mısır S " sheetId="15" r:id="rId9"/>
    <sheet name="Domates" sheetId="18" r:id="rId10"/>
    <sheet name="Fasulye S" sheetId="7" r:id="rId11"/>
    <sheet name="Haşhaş K" sheetId="19" r:id="rId12"/>
    <sheet name="Haşhaş S" sheetId="9" r:id="rId13"/>
    <sheet name="Kanola K" sheetId="20" r:id="rId14"/>
    <sheet name="Kanola S" sheetId="24" r:id="rId15"/>
    <sheet name="Aspir K" sheetId="22" r:id="rId16"/>
    <sheet name="Aspir S" sheetId="23" r:id="rId17"/>
    <sheet name="K.Soğan S" sheetId="21" r:id="rId18"/>
    <sheet name="Maliyet" sheetId="14" r:id="rId19"/>
  </sheets>
  <definedNames>
    <definedName name="_xlnm.Print_Area" localSheetId="0">'Arpa K'!$B$1:$K$47</definedName>
    <definedName name="_xlnm.Print_Area" localSheetId="1">'Arpa S'!$B$1:$K$50</definedName>
    <definedName name="_xlnm.Print_Area" localSheetId="15">'Aspir K'!$B$1:$K$49</definedName>
    <definedName name="_xlnm.Print_Area" localSheetId="16">'Aspir S'!$B$1:$K$51</definedName>
    <definedName name="_xlnm.Print_Area" localSheetId="5">'Ayçiçeği S'!$B$1:$K$52</definedName>
    <definedName name="_xlnm.Print_Area" localSheetId="2">'Buğday K'!$B$1:$K$49</definedName>
    <definedName name="_xlnm.Print_Area" localSheetId="3">'Buğday S'!$B$1:$K$52</definedName>
    <definedName name="_xlnm.Print_Area" localSheetId="8">'D.Mısır S '!$B$1:$K$52</definedName>
    <definedName name="_xlnm.Print_Area" localSheetId="9">Domates!$B$1:$K$50</definedName>
    <definedName name="_xlnm.Print_Area" localSheetId="10">'Fasulye S'!$B$1:$K$52</definedName>
    <definedName name="_xlnm.Print_Area" localSheetId="11">'Haşhaş K'!$B$1:$K$49</definedName>
    <definedName name="_xlnm.Print_Area" localSheetId="12">'Haşhaş S'!$B$1:$K$51</definedName>
    <definedName name="_xlnm.Print_Area" localSheetId="17">'K.Soğan S'!$B$1:$K$53</definedName>
    <definedName name="_xlnm.Print_Area" localSheetId="13">'Kanola K'!$B$1:$K$49</definedName>
    <definedName name="_xlnm.Print_Area" localSheetId="14">'Kanola S'!$B$1:$K$50</definedName>
    <definedName name="_xlnm.Print_Area" localSheetId="18">Maliyet!$B$2:$N$27</definedName>
    <definedName name="_xlnm.Print_Area" localSheetId="6">'Nohut K'!$B$1:$K$47</definedName>
    <definedName name="_xlnm.Print_Area" localSheetId="4">Pancar!$B$1:$K$53</definedName>
    <definedName name="_xlnm.Print_Area" localSheetId="7">'Y.Mercimek K'!$B$1:$K$47</definedName>
    <definedName name="Z_8B6B86C0_2F1B_11D5_9D92_00606708EF55_.wvu.PrintArea" localSheetId="0" hidden="1">'Arpa K'!$B$1:$K$43</definedName>
    <definedName name="Z_8B6B86C0_2F1B_11D5_9D92_00606708EF55_.wvu.PrintArea" localSheetId="1" hidden="1">'Arpa S'!$B$1:$K$47</definedName>
    <definedName name="Z_8B6B86C0_2F1B_11D5_9D92_00606708EF55_.wvu.PrintArea" localSheetId="5" hidden="1">'Ayçiçeği S'!$B$1:$K$45</definedName>
    <definedName name="Z_8B6B86C0_2F1B_11D5_9D92_00606708EF55_.wvu.PrintArea" localSheetId="2" hidden="1">'Buğday K'!$B$1:$K$45</definedName>
    <definedName name="Z_8B6B86C0_2F1B_11D5_9D92_00606708EF55_.wvu.PrintArea" localSheetId="3" hidden="1">'Buğday S'!$B$1:$K$49</definedName>
    <definedName name="Z_8B6B86C0_2F1B_11D5_9D92_00606708EF55_.wvu.PrintArea" localSheetId="10" hidden="1">'Fasulye S'!$B$1:$K$45</definedName>
    <definedName name="Z_8B6B86C0_2F1B_11D5_9D92_00606708EF55_.wvu.PrintArea" localSheetId="12" hidden="1">'Haşhaş S'!$B$1:$K$41</definedName>
    <definedName name="Z_8B6B86C0_2F1B_11D5_9D92_00606708EF55_.wvu.PrintArea" localSheetId="18" hidden="1">Maliyet!$B$2:$L$16</definedName>
    <definedName name="Z_8B6B86C0_2F1B_11D5_9D92_00606708EF55_.wvu.PrintArea" localSheetId="6" hidden="1">'Nohut K'!$B$1:$K$37</definedName>
    <definedName name="Z_8B6B86C0_2F1B_11D5_9D92_00606708EF55_.wvu.PrintArea" localSheetId="4" hidden="1">Pancar!$B$1:$K$50</definedName>
  </definedNames>
  <calcPr calcId="124519"/>
  <customWorkbookViews>
    <customWorkbookView name="Erhan Türkseven - Kişisel Görünüm" guid="{8B6B86C0-2F1B-11D5-9D92-00606708EF55}" mergeInterval="0" personalView="1" maximized="1" windowWidth="794" windowHeight="438" tabRatio="1000" activeSheetId="14"/>
  </customWorkbookViews>
</workbook>
</file>

<file path=xl/calcChain.xml><?xml version="1.0" encoding="utf-8"?>
<calcChain xmlns="http://schemas.openxmlformats.org/spreadsheetml/2006/main">
  <c r="P28" i="22"/>
  <c r="I15" i="24"/>
  <c r="J15"/>
  <c r="I17" i="20"/>
  <c r="I15"/>
  <c r="J15"/>
  <c r="I18" i="9"/>
  <c r="J18"/>
  <c r="J19"/>
  <c r="J33"/>
  <c r="I14"/>
  <c r="I15" i="5"/>
  <c r="J15"/>
  <c r="I17" i="3"/>
  <c r="J17"/>
  <c r="I15"/>
  <c r="J15"/>
  <c r="I17" i="4"/>
  <c r="I15"/>
  <c r="J15"/>
  <c r="I17" i="2"/>
  <c r="J17"/>
  <c r="I15"/>
  <c r="J15"/>
  <c r="I17" i="5"/>
  <c r="I18" i="24"/>
  <c r="J18"/>
  <c r="I16"/>
  <c r="I14"/>
  <c r="J14"/>
  <c r="J19"/>
  <c r="J33"/>
  <c r="M24" i="14"/>
  <c r="N24"/>
  <c r="M23"/>
  <c r="M22"/>
  <c r="M21"/>
  <c r="M20"/>
  <c r="M19"/>
  <c r="M18"/>
  <c r="N18"/>
  <c r="M17"/>
  <c r="N17"/>
  <c r="M16"/>
  <c r="N16"/>
  <c r="M15"/>
  <c r="N15"/>
  <c r="M14"/>
  <c r="N14"/>
  <c r="M13"/>
  <c r="N13"/>
  <c r="M12"/>
  <c r="N12"/>
  <c r="N11"/>
  <c r="M10"/>
  <c r="M9"/>
  <c r="M8"/>
  <c r="I16" i="20"/>
  <c r="I14"/>
  <c r="P30" i="15"/>
  <c r="J33" i="6"/>
  <c r="G28"/>
  <c r="G28" i="8"/>
  <c r="J17" i="5"/>
  <c r="J17" i="4"/>
  <c r="I18" i="5"/>
  <c r="J18"/>
  <c r="I16"/>
  <c r="I14"/>
  <c r="J14"/>
  <c r="I16" i="3"/>
  <c r="I14"/>
  <c r="J14"/>
  <c r="J18"/>
  <c r="J32"/>
  <c r="I18" i="4"/>
  <c r="J18"/>
  <c r="I16"/>
  <c r="J16"/>
  <c r="I14"/>
  <c r="J14"/>
  <c r="I21" i="2"/>
  <c r="I16"/>
  <c r="I14"/>
  <c r="J14"/>
  <c r="J18"/>
  <c r="J31"/>
  <c r="M7" i="14"/>
  <c r="N7"/>
  <c r="I7" i="21"/>
  <c r="J7"/>
  <c r="I10"/>
  <c r="J10"/>
  <c r="I11"/>
  <c r="J11"/>
  <c r="I8"/>
  <c r="J8"/>
  <c r="I9"/>
  <c r="J9"/>
  <c r="J12"/>
  <c r="I15"/>
  <c r="J15"/>
  <c r="I17"/>
  <c r="J17"/>
  <c r="I19"/>
  <c r="J19"/>
  <c r="I16"/>
  <c r="J16"/>
  <c r="I18"/>
  <c r="J18"/>
  <c r="I20"/>
  <c r="J20"/>
  <c r="I23"/>
  <c r="J23"/>
  <c r="I24"/>
  <c r="J24"/>
  <c r="I25"/>
  <c r="J25"/>
  <c r="I29"/>
  <c r="G29"/>
  <c r="J29"/>
  <c r="I30"/>
  <c r="J30"/>
  <c r="I31"/>
  <c r="J31"/>
  <c r="J32"/>
  <c r="I33"/>
  <c r="J33"/>
  <c r="J34"/>
  <c r="J39"/>
  <c r="I7" i="23"/>
  <c r="J7"/>
  <c r="I8"/>
  <c r="J8"/>
  <c r="I9"/>
  <c r="J9"/>
  <c r="I10"/>
  <c r="J10"/>
  <c r="J11"/>
  <c r="I14"/>
  <c r="J14"/>
  <c r="I16"/>
  <c r="J16"/>
  <c r="I18"/>
  <c r="J18"/>
  <c r="I15"/>
  <c r="J15"/>
  <c r="I17"/>
  <c r="J17"/>
  <c r="I21"/>
  <c r="J21"/>
  <c r="I22"/>
  <c r="J22"/>
  <c r="I23"/>
  <c r="J23"/>
  <c r="I26"/>
  <c r="J26"/>
  <c r="G26"/>
  <c r="I27"/>
  <c r="G27"/>
  <c r="J27"/>
  <c r="I28"/>
  <c r="G28"/>
  <c r="J28"/>
  <c r="I29"/>
  <c r="J29"/>
  <c r="I30"/>
  <c r="J30"/>
  <c r="J36"/>
  <c r="I7" i="22"/>
  <c r="J7"/>
  <c r="I8"/>
  <c r="J8"/>
  <c r="I9"/>
  <c r="J9"/>
  <c r="I10"/>
  <c r="J10"/>
  <c r="J11"/>
  <c r="I14"/>
  <c r="J14"/>
  <c r="J18"/>
  <c r="I16"/>
  <c r="J16"/>
  <c r="I15"/>
  <c r="J15"/>
  <c r="I17"/>
  <c r="J17"/>
  <c r="I20"/>
  <c r="J20"/>
  <c r="I21"/>
  <c r="J21"/>
  <c r="J23"/>
  <c r="I22"/>
  <c r="J22"/>
  <c r="I25"/>
  <c r="G25"/>
  <c r="J25"/>
  <c r="I26"/>
  <c r="G26"/>
  <c r="J26"/>
  <c r="I27"/>
  <c r="G27"/>
  <c r="J27"/>
  <c r="I28"/>
  <c r="J28"/>
  <c r="I29"/>
  <c r="J29"/>
  <c r="J30"/>
  <c r="J34"/>
  <c r="I7" i="24"/>
  <c r="J7"/>
  <c r="I8"/>
  <c r="J8"/>
  <c r="I9"/>
  <c r="J9"/>
  <c r="I10"/>
  <c r="J10"/>
  <c r="J11"/>
  <c r="J16"/>
  <c r="I17"/>
  <c r="J17"/>
  <c r="I21"/>
  <c r="J21"/>
  <c r="I22"/>
  <c r="J22"/>
  <c r="I23"/>
  <c r="J23"/>
  <c r="I26"/>
  <c r="G26"/>
  <c r="J26"/>
  <c r="I27"/>
  <c r="G27"/>
  <c r="J27"/>
  <c r="I28"/>
  <c r="G28"/>
  <c r="J28"/>
  <c r="I29"/>
  <c r="J29"/>
  <c r="I30"/>
  <c r="J30"/>
  <c r="J36"/>
  <c r="I7" i="20"/>
  <c r="J7"/>
  <c r="I8"/>
  <c r="J8"/>
  <c r="I9"/>
  <c r="J9"/>
  <c r="I10"/>
  <c r="J10"/>
  <c r="J11"/>
  <c r="J14"/>
  <c r="J16"/>
  <c r="J18"/>
  <c r="J31"/>
  <c r="J17"/>
  <c r="I20"/>
  <c r="J20"/>
  <c r="I21"/>
  <c r="J21"/>
  <c r="I22"/>
  <c r="J22"/>
  <c r="I25"/>
  <c r="G25"/>
  <c r="J25"/>
  <c r="I26"/>
  <c r="G26"/>
  <c r="J26"/>
  <c r="I27"/>
  <c r="G27"/>
  <c r="J27"/>
  <c r="I28"/>
  <c r="J28"/>
  <c r="I29"/>
  <c r="J29"/>
  <c r="J34"/>
  <c r="I7" i="9"/>
  <c r="J7"/>
  <c r="J12"/>
  <c r="I8"/>
  <c r="J8"/>
  <c r="I9"/>
  <c r="J9"/>
  <c r="I10"/>
  <c r="J10"/>
  <c r="J11"/>
  <c r="J14"/>
  <c r="I15"/>
  <c r="J15"/>
  <c r="I16"/>
  <c r="J16"/>
  <c r="I17"/>
  <c r="J17"/>
  <c r="I21"/>
  <c r="J21"/>
  <c r="I22"/>
  <c r="J22"/>
  <c r="I23"/>
  <c r="J23"/>
  <c r="I26"/>
  <c r="G26"/>
  <c r="J26"/>
  <c r="I27"/>
  <c r="G27"/>
  <c r="J27"/>
  <c r="I28"/>
  <c r="J28"/>
  <c r="G28"/>
  <c r="I29"/>
  <c r="J29"/>
  <c r="I30"/>
  <c r="J30"/>
  <c r="J31"/>
  <c r="I7" i="19"/>
  <c r="J7"/>
  <c r="I8"/>
  <c r="J8"/>
  <c r="I9"/>
  <c r="J9"/>
  <c r="I10"/>
  <c r="J10"/>
  <c r="J11"/>
  <c r="I14"/>
  <c r="J14"/>
  <c r="I15"/>
  <c r="J15"/>
  <c r="I16"/>
  <c r="J16"/>
  <c r="I17"/>
  <c r="J17"/>
  <c r="I20"/>
  <c r="J20"/>
  <c r="I21"/>
  <c r="J21"/>
  <c r="I22"/>
  <c r="J22"/>
  <c r="J23"/>
  <c r="J31"/>
  <c r="I25"/>
  <c r="G25"/>
  <c r="J25"/>
  <c r="I26"/>
  <c r="G26"/>
  <c r="J26"/>
  <c r="I27"/>
  <c r="G27"/>
  <c r="J27"/>
  <c r="I28"/>
  <c r="J28"/>
  <c r="I29"/>
  <c r="J29"/>
  <c r="J34"/>
  <c r="I7" i="7"/>
  <c r="J7"/>
  <c r="I8"/>
  <c r="J8"/>
  <c r="I9"/>
  <c r="J9"/>
  <c r="I10"/>
  <c r="J10"/>
  <c r="J11"/>
  <c r="I14"/>
  <c r="J14"/>
  <c r="J19"/>
  <c r="I18"/>
  <c r="J18"/>
  <c r="I15"/>
  <c r="J15"/>
  <c r="J16"/>
  <c r="I17"/>
  <c r="J17"/>
  <c r="I21"/>
  <c r="J21"/>
  <c r="I22"/>
  <c r="J22"/>
  <c r="I23"/>
  <c r="J23"/>
  <c r="I26"/>
  <c r="G26"/>
  <c r="J26"/>
  <c r="I27"/>
  <c r="G27"/>
  <c r="J27"/>
  <c r="I28"/>
  <c r="G28"/>
  <c r="J28"/>
  <c r="J29"/>
  <c r="I30"/>
  <c r="J30"/>
  <c r="I31"/>
  <c r="G31"/>
  <c r="J31"/>
  <c r="J32"/>
  <c r="J37"/>
  <c r="I7" i="18"/>
  <c r="J7"/>
  <c r="I8"/>
  <c r="J8"/>
  <c r="I9"/>
  <c r="J9"/>
  <c r="I10"/>
  <c r="J10"/>
  <c r="I11"/>
  <c r="J11"/>
  <c r="I17"/>
  <c r="J17"/>
  <c r="I18"/>
  <c r="J18"/>
  <c r="J19"/>
  <c r="I14"/>
  <c r="J14"/>
  <c r="I15"/>
  <c r="J15"/>
  <c r="I16"/>
  <c r="J16"/>
  <c r="I21"/>
  <c r="J21"/>
  <c r="I22"/>
  <c r="J22"/>
  <c r="I23"/>
  <c r="J23"/>
  <c r="I26"/>
  <c r="G26"/>
  <c r="J26"/>
  <c r="I27"/>
  <c r="G27"/>
  <c r="J27"/>
  <c r="I28"/>
  <c r="G28"/>
  <c r="J28"/>
  <c r="J29"/>
  <c r="I30"/>
  <c r="J30"/>
  <c r="J31"/>
  <c r="J36"/>
  <c r="I7" i="15"/>
  <c r="J7"/>
  <c r="I8"/>
  <c r="J8"/>
  <c r="I9"/>
  <c r="J9"/>
  <c r="I10"/>
  <c r="J10"/>
  <c r="J11"/>
  <c r="I14"/>
  <c r="J14"/>
  <c r="I16"/>
  <c r="J16"/>
  <c r="I19"/>
  <c r="J19"/>
  <c r="I15"/>
  <c r="J15"/>
  <c r="I17"/>
  <c r="J17"/>
  <c r="I18"/>
  <c r="J18"/>
  <c r="I22"/>
  <c r="J22"/>
  <c r="I23"/>
  <c r="J23"/>
  <c r="I24"/>
  <c r="J24"/>
  <c r="J25"/>
  <c r="J34"/>
  <c r="I27"/>
  <c r="G27"/>
  <c r="J27"/>
  <c r="I28"/>
  <c r="G28"/>
  <c r="J28"/>
  <c r="I29"/>
  <c r="J29"/>
  <c r="G29"/>
  <c r="J30"/>
  <c r="I31"/>
  <c r="J31"/>
  <c r="J33"/>
  <c r="J32"/>
  <c r="J37"/>
  <c r="I25" i="17"/>
  <c r="G25"/>
  <c r="J25"/>
  <c r="I24"/>
  <c r="G24"/>
  <c r="J24"/>
  <c r="I26"/>
  <c r="J26"/>
  <c r="I27"/>
  <c r="J27"/>
  <c r="I28"/>
  <c r="J28"/>
  <c r="I7"/>
  <c r="J7"/>
  <c r="I8"/>
  <c r="J8"/>
  <c r="I9"/>
  <c r="J9"/>
  <c r="J10"/>
  <c r="I13"/>
  <c r="J13"/>
  <c r="J17"/>
  <c r="I15"/>
  <c r="J15"/>
  <c r="I14"/>
  <c r="J14"/>
  <c r="I16"/>
  <c r="J16"/>
  <c r="I19"/>
  <c r="J19"/>
  <c r="J20"/>
  <c r="I21"/>
  <c r="J21"/>
  <c r="J33"/>
  <c r="I7" i="6"/>
  <c r="J7"/>
  <c r="J11"/>
  <c r="I8"/>
  <c r="J8"/>
  <c r="I9"/>
  <c r="J9"/>
  <c r="J10"/>
  <c r="I13"/>
  <c r="J13"/>
  <c r="J17"/>
  <c r="I15"/>
  <c r="J15"/>
  <c r="I14"/>
  <c r="J14"/>
  <c r="I16"/>
  <c r="J16"/>
  <c r="I19"/>
  <c r="J19"/>
  <c r="J20"/>
  <c r="I21"/>
  <c r="J21"/>
  <c r="I24"/>
  <c r="G24"/>
  <c r="J24"/>
  <c r="I25"/>
  <c r="J25"/>
  <c r="I26"/>
  <c r="J26"/>
  <c r="I27"/>
  <c r="J27"/>
  <c r="I28"/>
  <c r="J28"/>
  <c r="J29"/>
  <c r="I7" i="8"/>
  <c r="J7"/>
  <c r="I8"/>
  <c r="J8"/>
  <c r="I9"/>
  <c r="J9"/>
  <c r="I10"/>
  <c r="J10"/>
  <c r="J11"/>
  <c r="I14"/>
  <c r="J14"/>
  <c r="J20"/>
  <c r="I16"/>
  <c r="J16"/>
  <c r="I19"/>
  <c r="J19"/>
  <c r="I15"/>
  <c r="J15"/>
  <c r="I17"/>
  <c r="J17"/>
  <c r="I18"/>
  <c r="J18"/>
  <c r="I22"/>
  <c r="J22"/>
  <c r="I23"/>
  <c r="J23"/>
  <c r="I24"/>
  <c r="J24"/>
  <c r="I28"/>
  <c r="J28"/>
  <c r="I29"/>
  <c r="J29"/>
  <c r="G29"/>
  <c r="I30"/>
  <c r="G30"/>
  <c r="J30"/>
  <c r="J31"/>
  <c r="I32"/>
  <c r="J32"/>
  <c r="J33"/>
  <c r="J38"/>
  <c r="I7" i="10"/>
  <c r="J7"/>
  <c r="J12"/>
  <c r="J35"/>
  <c r="I8"/>
  <c r="J8"/>
  <c r="I9"/>
  <c r="J9"/>
  <c r="I10"/>
  <c r="J10"/>
  <c r="J11"/>
  <c r="I14"/>
  <c r="J14"/>
  <c r="J20"/>
  <c r="I16"/>
  <c r="J16"/>
  <c r="I18"/>
  <c r="J18"/>
  <c r="I15"/>
  <c r="J15"/>
  <c r="I17"/>
  <c r="J17"/>
  <c r="I19"/>
  <c r="J19"/>
  <c r="I22"/>
  <c r="J22"/>
  <c r="I23"/>
  <c r="J23"/>
  <c r="I24"/>
  <c r="J24"/>
  <c r="I27"/>
  <c r="G27"/>
  <c r="J27"/>
  <c r="I28"/>
  <c r="G28"/>
  <c r="J28"/>
  <c r="I29"/>
  <c r="G29"/>
  <c r="J29"/>
  <c r="J34"/>
  <c r="J30"/>
  <c r="J31"/>
  <c r="I32"/>
  <c r="J32"/>
  <c r="J33"/>
  <c r="J38"/>
  <c r="I7" i="4"/>
  <c r="J7"/>
  <c r="I8"/>
  <c r="J8"/>
  <c r="I9"/>
  <c r="J9"/>
  <c r="I10"/>
  <c r="J10"/>
  <c r="J11"/>
  <c r="I21"/>
  <c r="J21"/>
  <c r="I22"/>
  <c r="J22"/>
  <c r="I23"/>
  <c r="J23"/>
  <c r="J24"/>
  <c r="I26"/>
  <c r="G26"/>
  <c r="J26"/>
  <c r="I27"/>
  <c r="J27"/>
  <c r="G27"/>
  <c r="I28"/>
  <c r="G28"/>
  <c r="J28"/>
  <c r="J29"/>
  <c r="I30"/>
  <c r="J30"/>
  <c r="J32"/>
  <c r="J31"/>
  <c r="J36"/>
  <c r="I7" i="2"/>
  <c r="J7"/>
  <c r="I8"/>
  <c r="J8"/>
  <c r="I9"/>
  <c r="J9"/>
  <c r="I10"/>
  <c r="J10"/>
  <c r="J11"/>
  <c r="J16"/>
  <c r="I20"/>
  <c r="J20"/>
  <c r="J21"/>
  <c r="I22"/>
  <c r="J22"/>
  <c r="I25"/>
  <c r="G25"/>
  <c r="J25"/>
  <c r="I26"/>
  <c r="G26"/>
  <c r="J26"/>
  <c r="I27"/>
  <c r="G27"/>
  <c r="I28"/>
  <c r="J28"/>
  <c r="I29"/>
  <c r="J29"/>
  <c r="J30"/>
  <c r="J34"/>
  <c r="I7" i="3"/>
  <c r="J7"/>
  <c r="I8"/>
  <c r="J8"/>
  <c r="I9"/>
  <c r="J9"/>
  <c r="I10"/>
  <c r="J10"/>
  <c r="J11"/>
  <c r="J16"/>
  <c r="I20"/>
  <c r="J20"/>
  <c r="I21"/>
  <c r="J21"/>
  <c r="I22"/>
  <c r="J22"/>
  <c r="J23"/>
  <c r="I25"/>
  <c r="J25"/>
  <c r="G25"/>
  <c r="I26"/>
  <c r="G26"/>
  <c r="J26"/>
  <c r="I27"/>
  <c r="G27"/>
  <c r="J27"/>
  <c r="I28"/>
  <c r="J28"/>
  <c r="J29"/>
  <c r="I30"/>
  <c r="J30"/>
  <c r="J31"/>
  <c r="J35"/>
  <c r="I7" i="5"/>
  <c r="J7"/>
  <c r="I8"/>
  <c r="J8"/>
  <c r="I9"/>
  <c r="J9"/>
  <c r="I10"/>
  <c r="J10"/>
  <c r="J11"/>
  <c r="J16"/>
  <c r="I21"/>
  <c r="J21"/>
  <c r="I22"/>
  <c r="J22"/>
  <c r="I23"/>
  <c r="J23"/>
  <c r="I26"/>
  <c r="J26"/>
  <c r="G26"/>
  <c r="I27"/>
  <c r="J27"/>
  <c r="G27"/>
  <c r="I28"/>
  <c r="J28"/>
  <c r="G28"/>
  <c r="I29"/>
  <c r="J29"/>
  <c r="J33"/>
  <c r="J34"/>
  <c r="J30"/>
  <c r="I31"/>
  <c r="J31"/>
  <c r="J32"/>
  <c r="J37"/>
  <c r="I11"/>
  <c r="I11" i="3"/>
  <c r="I30" i="10"/>
  <c r="G30"/>
  <c r="I26" i="21"/>
  <c r="J26"/>
  <c r="G26"/>
  <c r="I34"/>
  <c r="P32"/>
  <c r="I32"/>
  <c r="P31"/>
  <c r="F27"/>
  <c r="E27"/>
  <c r="F21"/>
  <c r="E21"/>
  <c r="F13"/>
  <c r="E13"/>
  <c r="I12"/>
  <c r="J31" i="23"/>
  <c r="I31"/>
  <c r="P30"/>
  <c r="P29"/>
  <c r="F24"/>
  <c r="E24"/>
  <c r="F19"/>
  <c r="E19"/>
  <c r="F12"/>
  <c r="E12"/>
  <c r="I11"/>
  <c r="J31" i="24"/>
  <c r="I31"/>
  <c r="P30"/>
  <c r="P29"/>
  <c r="F24"/>
  <c r="E24"/>
  <c r="F19"/>
  <c r="E19"/>
  <c r="F12"/>
  <c r="E12"/>
  <c r="I11"/>
  <c r="P29" i="9"/>
  <c r="P28"/>
  <c r="I11" i="22"/>
  <c r="I11" i="20"/>
  <c r="I11" i="9"/>
  <c r="I11" i="19"/>
  <c r="I10" i="17"/>
  <c r="I11" i="15"/>
  <c r="I10" i="6"/>
  <c r="E11"/>
  <c r="F11"/>
  <c r="I11" i="8"/>
  <c r="I11" i="10"/>
  <c r="I11" i="4"/>
  <c r="I11" i="2"/>
  <c r="P29" i="17"/>
  <c r="P28"/>
  <c r="F22"/>
  <c r="E22"/>
  <c r="F17"/>
  <c r="E17"/>
  <c r="F11"/>
  <c r="E11"/>
  <c r="E26" i="8"/>
  <c r="E20" i="10"/>
  <c r="I31" i="9"/>
  <c r="F24"/>
  <c r="E24"/>
  <c r="F19"/>
  <c r="E19"/>
  <c r="F12"/>
  <c r="E12"/>
  <c r="P29" i="20"/>
  <c r="P28"/>
  <c r="F23"/>
  <c r="E23"/>
  <c r="F18"/>
  <c r="E18"/>
  <c r="F12"/>
  <c r="E12"/>
  <c r="P29" i="19"/>
  <c r="P28"/>
  <c r="F23"/>
  <c r="E23"/>
  <c r="F18"/>
  <c r="E18"/>
  <c r="F12"/>
  <c r="E12"/>
  <c r="I33" i="8"/>
  <c r="P31"/>
  <c r="I31"/>
  <c r="P30"/>
  <c r="F26"/>
  <c r="F20"/>
  <c r="E20"/>
  <c r="F12"/>
  <c r="E12"/>
  <c r="I16" i="7"/>
  <c r="I32"/>
  <c r="P29"/>
  <c r="I29"/>
  <c r="P28"/>
  <c r="F24"/>
  <c r="E24"/>
  <c r="F19"/>
  <c r="E19"/>
  <c r="F12"/>
  <c r="E12"/>
  <c r="I11"/>
  <c r="I31" i="18"/>
  <c r="P29"/>
  <c r="I29"/>
  <c r="P28"/>
  <c r="F24"/>
  <c r="E24"/>
  <c r="F19"/>
  <c r="E19"/>
  <c r="F12"/>
  <c r="E12"/>
  <c r="I32" i="15"/>
  <c r="I30"/>
  <c r="P29"/>
  <c r="F25"/>
  <c r="E25"/>
  <c r="F20"/>
  <c r="E20"/>
  <c r="F12"/>
  <c r="E12"/>
  <c r="I33" i="10"/>
  <c r="P30"/>
  <c r="I31"/>
  <c r="P29"/>
  <c r="F25"/>
  <c r="E25"/>
  <c r="F20"/>
  <c r="F12"/>
  <c r="E12"/>
  <c r="I32" i="5"/>
  <c r="P29"/>
  <c r="I30"/>
  <c r="P28"/>
  <c r="F24"/>
  <c r="E24"/>
  <c r="F19"/>
  <c r="E19"/>
  <c r="F12"/>
  <c r="E12"/>
  <c r="P29" i="22"/>
  <c r="F23"/>
  <c r="E23"/>
  <c r="F18"/>
  <c r="E18"/>
  <c r="F12"/>
  <c r="E12"/>
  <c r="P29" i="6"/>
  <c r="P28"/>
  <c r="F22"/>
  <c r="E22"/>
  <c r="F17"/>
  <c r="E17"/>
  <c r="I29" i="3"/>
  <c r="P30"/>
  <c r="P29"/>
  <c r="F23"/>
  <c r="E23"/>
  <c r="F18"/>
  <c r="E18"/>
  <c r="F12"/>
  <c r="E12"/>
  <c r="P29" i="2"/>
  <c r="P28"/>
  <c r="F23"/>
  <c r="E23"/>
  <c r="F18"/>
  <c r="E18"/>
  <c r="F12"/>
  <c r="E12"/>
  <c r="I29" i="4"/>
  <c r="E12"/>
  <c r="F12"/>
  <c r="I31"/>
  <c r="P29"/>
  <c r="P28"/>
  <c r="F24"/>
  <c r="E24"/>
  <c r="F19"/>
  <c r="E19"/>
  <c r="J27" i="2"/>
  <c r="J24" i="23"/>
  <c r="N22" i="14"/>
  <c r="J19" i="23"/>
  <c r="J12" i="22"/>
  <c r="J24" i="18"/>
  <c r="J23" i="2"/>
  <c r="J12"/>
  <c r="J12" i="4"/>
  <c r="J12" i="3"/>
  <c r="J29" i="17"/>
  <c r="J34" i="8"/>
  <c r="J32" i="24"/>
  <c r="J24"/>
  <c r="J12"/>
  <c r="J30" i="20"/>
  <c r="J23"/>
  <c r="J30" i="19"/>
  <c r="J12"/>
  <c r="J12" i="20"/>
  <c r="J33" i="7"/>
  <c r="J24"/>
  <c r="J12"/>
  <c r="J32" i="18"/>
  <c r="J27" i="21"/>
  <c r="J32" i="23"/>
  <c r="J18" i="19"/>
  <c r="J12" i="15"/>
  <c r="J20"/>
  <c r="J22" i="17"/>
  <c r="J22" i="6"/>
  <c r="J25" i="10"/>
  <c r="J33" i="19"/>
  <c r="J35"/>
  <c r="J36"/>
  <c r="J37"/>
  <c r="J38"/>
  <c r="E42"/>
  <c r="E43"/>
  <c r="E44"/>
  <c r="J35" i="21"/>
  <c r="J13"/>
  <c r="J24" i="5"/>
  <c r="J12"/>
  <c r="J32" i="9"/>
  <c r="J24"/>
  <c r="J36" i="15"/>
  <c r="J39"/>
  <c r="J38"/>
  <c r="J40"/>
  <c r="J41"/>
  <c r="E45"/>
  <c r="E46"/>
  <c r="E47"/>
  <c r="J19" i="4"/>
  <c r="J33"/>
  <c r="J21" i="21"/>
  <c r="J36"/>
  <c r="J12" i="23"/>
  <c r="J33"/>
  <c r="J31" i="22"/>
  <c r="J35" i="24"/>
  <c r="J36" i="20"/>
  <c r="J33"/>
  <c r="J35" i="9"/>
  <c r="J37"/>
  <c r="J38"/>
  <c r="J34" i="7"/>
  <c r="J12" i="18"/>
  <c r="J33"/>
  <c r="J11" i="17"/>
  <c r="J30"/>
  <c r="J30" i="6"/>
  <c r="J12" i="8"/>
  <c r="J25"/>
  <c r="J26"/>
  <c r="J37" i="10"/>
  <c r="J19" i="5"/>
  <c r="J34" i="3"/>
  <c r="J36"/>
  <c r="J35" i="4"/>
  <c r="J38"/>
  <c r="J33" i="2"/>
  <c r="J36"/>
  <c r="J35"/>
  <c r="J41" i="21"/>
  <c r="J38"/>
  <c r="J35" i="23"/>
  <c r="J33" i="22"/>
  <c r="J37" i="24"/>
  <c r="J39"/>
  <c r="J40"/>
  <c r="E44"/>
  <c r="E45"/>
  <c r="E46"/>
  <c r="J38"/>
  <c r="J35" i="20"/>
  <c r="J37"/>
  <c r="J38"/>
  <c r="E42"/>
  <c r="E43"/>
  <c r="E44"/>
  <c r="J39" i="9"/>
  <c r="J40"/>
  <c r="E44"/>
  <c r="E45"/>
  <c r="E46"/>
  <c r="J36" i="7"/>
  <c r="J39"/>
  <c r="J38"/>
  <c r="J35" i="18"/>
  <c r="J37"/>
  <c r="J38"/>
  <c r="J32" i="17"/>
  <c r="J35"/>
  <c r="J32" i="6"/>
  <c r="J35"/>
  <c r="J35" i="8"/>
  <c r="J40" i="10"/>
  <c r="J39"/>
  <c r="J41"/>
  <c r="J42"/>
  <c r="E46"/>
  <c r="E47"/>
  <c r="E48"/>
  <c r="J37" i="3"/>
  <c r="J38"/>
  <c r="J39"/>
  <c r="E43"/>
  <c r="E44"/>
  <c r="E45"/>
  <c r="J37" i="4"/>
  <c r="J39"/>
  <c r="J40"/>
  <c r="E44"/>
  <c r="E45"/>
  <c r="E46"/>
  <c r="J37" i="2"/>
  <c r="J38"/>
  <c r="E42"/>
  <c r="E43"/>
  <c r="E44"/>
  <c r="J40" i="21"/>
  <c r="J42"/>
  <c r="J43"/>
  <c r="E47"/>
  <c r="E48"/>
  <c r="E49"/>
  <c r="J38" i="23"/>
  <c r="J37"/>
  <c r="J39"/>
  <c r="J40"/>
  <c r="E44"/>
  <c r="E45"/>
  <c r="E46"/>
  <c r="J36" i="22"/>
  <c r="J35"/>
  <c r="J37"/>
  <c r="J38"/>
  <c r="E42"/>
  <c r="E43"/>
  <c r="E44"/>
  <c r="J40" i="7"/>
  <c r="J41"/>
  <c r="E45"/>
  <c r="E46"/>
  <c r="E47"/>
  <c r="J39" i="18"/>
  <c r="J40"/>
  <c r="E44"/>
  <c r="E45"/>
  <c r="E46"/>
  <c r="J34" i="17"/>
  <c r="J36"/>
  <c r="J37"/>
  <c r="E41"/>
  <c r="E42"/>
  <c r="E43"/>
  <c r="J34" i="6"/>
  <c r="J36"/>
  <c r="J37"/>
  <c r="E41"/>
  <c r="E42"/>
  <c r="E43"/>
  <c r="J37" i="8"/>
  <c r="J39"/>
  <c r="J40"/>
  <c r="J41"/>
  <c r="J42"/>
  <c r="E46"/>
  <c r="E47"/>
  <c r="E48"/>
  <c r="N20" i="14"/>
  <c r="N9"/>
  <c r="J36" i="5"/>
  <c r="J38"/>
  <c r="J39"/>
  <c r="J40"/>
  <c r="J41"/>
  <c r="E45"/>
  <c r="E46"/>
  <c r="E47"/>
</calcChain>
</file>

<file path=xl/sharedStrings.xml><?xml version="1.0" encoding="utf-8"?>
<sst xmlns="http://schemas.openxmlformats.org/spreadsheetml/2006/main" count="2364" uniqueCount="250">
  <si>
    <t>Buğday</t>
  </si>
  <si>
    <t>Arpa</t>
  </si>
  <si>
    <t>Nohut</t>
  </si>
  <si>
    <t>S</t>
  </si>
  <si>
    <t>K</t>
  </si>
  <si>
    <t>Materyal</t>
  </si>
  <si>
    <t>Birim</t>
  </si>
  <si>
    <t>Birim Fiyatı</t>
  </si>
  <si>
    <t>Tutarı</t>
  </si>
  <si>
    <t>AÇIKLAMA</t>
  </si>
  <si>
    <t>TOPRAK İŞLEME VE EKİM</t>
  </si>
  <si>
    <t>İkileme</t>
  </si>
  <si>
    <t>Üçleme</t>
  </si>
  <si>
    <t>Ekim+Gübreleme</t>
  </si>
  <si>
    <t>TOPLAM</t>
  </si>
  <si>
    <t>BAKIM İŞLERİ</t>
  </si>
  <si>
    <t>Gübreleme</t>
  </si>
  <si>
    <t>İlaçlama</t>
  </si>
  <si>
    <t>HASAT-HARMAN-TAŞIMA</t>
  </si>
  <si>
    <t xml:space="preserve">Hasat </t>
  </si>
  <si>
    <t>Hasat</t>
  </si>
  <si>
    <t>Taşıma</t>
  </si>
  <si>
    <t>ÇEŞİTLİ GİRDİLER</t>
  </si>
  <si>
    <t>Tohum</t>
  </si>
  <si>
    <t xml:space="preserve">İlaç </t>
  </si>
  <si>
    <t>MASRAFLAR TOPLAMI</t>
  </si>
  <si>
    <t>ORTAK GİDERLER</t>
  </si>
  <si>
    <t>Çeşitli Giderler</t>
  </si>
  <si>
    <t>Arazi Kirası</t>
  </si>
  <si>
    <t>Sermaye Faizi</t>
  </si>
  <si>
    <t>Yönetim Gideri</t>
  </si>
  <si>
    <t>GENEL TOPLAM</t>
  </si>
  <si>
    <t>VERİM</t>
  </si>
  <si>
    <t xml:space="preserve">YAN ÜRÜN GELİRİ </t>
  </si>
  <si>
    <t>ÜRETİM MALİYETİ</t>
  </si>
  <si>
    <t>(TL/kg)</t>
  </si>
  <si>
    <t>Nisan</t>
  </si>
  <si>
    <t>2-3 gövdeli pulluk</t>
  </si>
  <si>
    <t>Tırmık</t>
  </si>
  <si>
    <t>Kazayağı</t>
  </si>
  <si>
    <t>Ekim makinası</t>
  </si>
  <si>
    <t>Yardımcı</t>
  </si>
  <si>
    <t>Gübreleme makinası</t>
  </si>
  <si>
    <t>İlaçlama makinası</t>
  </si>
  <si>
    <t>sa</t>
  </si>
  <si>
    <t>kg</t>
  </si>
  <si>
    <t>Biçerdöğer</t>
  </si>
  <si>
    <t>Traktör-Römork</t>
  </si>
  <si>
    <t>%18-46 DAP</t>
  </si>
  <si>
    <t>Herbisit</t>
  </si>
  <si>
    <t>YAPILAN İŞLEMLER</t>
  </si>
  <si>
    <t>Temmuz</t>
  </si>
  <si>
    <t>HARCANAN İŞGÜCÜ</t>
  </si>
  <si>
    <t>İNSAN</t>
  </si>
  <si>
    <t>MAKİNE</t>
  </si>
  <si>
    <t xml:space="preserve">İŞLEM ZAMANI ve SAYISI </t>
  </si>
  <si>
    <t>Derin sürüm</t>
  </si>
  <si>
    <t>Su</t>
  </si>
  <si>
    <t>Mar-Nis</t>
  </si>
  <si>
    <t>Ağu-Eyl</t>
  </si>
  <si>
    <t>May-Ağu</t>
  </si>
  <si>
    <t>Ayçiçeği</t>
  </si>
  <si>
    <t>Biçer-Döğer</t>
  </si>
  <si>
    <t>İlaç</t>
  </si>
  <si>
    <t>Gübre Fiyatı</t>
  </si>
  <si>
    <t>Sulama ücreti</t>
  </si>
  <si>
    <t xml:space="preserve"> </t>
  </si>
  <si>
    <t>(kg/da)</t>
  </si>
  <si>
    <t>(TL/da)</t>
  </si>
  <si>
    <t>da</t>
  </si>
  <si>
    <t>(saat/dekar)</t>
  </si>
  <si>
    <t>Tarım Şekli</t>
  </si>
  <si>
    <t>Ürünün Adı</t>
  </si>
  <si>
    <t>YTL</t>
  </si>
  <si>
    <t>NOT: Hesaplamalarda, Doğrudan gelir desteği, Mazot desteği, Yem bitkileri desteği vb. herhangi bir destekleme dikkate alınmamıştır.</t>
  </si>
  <si>
    <t>Gübre (P2O5)</t>
  </si>
  <si>
    <t xml:space="preserve">Gübre(N) </t>
  </si>
  <si>
    <t>%26  A.Nitrat</t>
  </si>
  <si>
    <t>Sertifikalı</t>
  </si>
  <si>
    <t>%26 A.Nitrat</t>
  </si>
  <si>
    <t>Arazi Koruma Ücreti</t>
  </si>
  <si>
    <t>ÇMK Derneği</t>
  </si>
  <si>
    <t xml:space="preserve">TALEP EDLEN ÜRÜN FİYATI </t>
  </si>
  <si>
    <t>NOT:1- Hesaplamalarda, Doğrudan gelir desteği, Mazot desteği, Yem bitkileri desteği vb. herhangi bir destekleme dikkate alınmamıştır.</t>
  </si>
  <si>
    <t>Eyl-Ekim</t>
  </si>
  <si>
    <t>Miktarı</t>
  </si>
  <si>
    <t xml:space="preserve">Sulama </t>
  </si>
  <si>
    <t>Motopomp+İşçilik</t>
  </si>
  <si>
    <t>Mazot</t>
  </si>
  <si>
    <t>Sulama Birliği</t>
  </si>
  <si>
    <t>Domates</t>
  </si>
  <si>
    <t>Haşhaş</t>
  </si>
  <si>
    <t>Kanola</t>
  </si>
  <si>
    <t>Aspir</t>
  </si>
  <si>
    <t>Dane Mısır</t>
  </si>
  <si>
    <t>Şeker Pancarı</t>
  </si>
  <si>
    <t>Tohum Fiyatı</t>
  </si>
  <si>
    <t>Tohum Miktarı</t>
  </si>
  <si>
    <t>%46 Üre</t>
  </si>
  <si>
    <t>Çapalama</t>
  </si>
  <si>
    <t>May-Haz-Tem</t>
  </si>
  <si>
    <t>Haz-Eylül</t>
  </si>
  <si>
    <t>May-Ağus</t>
  </si>
  <si>
    <t>Şub-Mart</t>
  </si>
  <si>
    <t>İkinci Sürüm</t>
  </si>
  <si>
    <t>Kadın İşçi</t>
  </si>
  <si>
    <t>Kadın İşçi Elle</t>
  </si>
  <si>
    <t>Söküm-Toplama-Baş Kesme</t>
  </si>
  <si>
    <t>Kasım-Aralık</t>
  </si>
  <si>
    <t>Yükleme Boşaltma</t>
  </si>
  <si>
    <t>Erkek İşçi Elle</t>
  </si>
  <si>
    <t>Küspe</t>
  </si>
  <si>
    <t>Şubat-Mart</t>
  </si>
  <si>
    <t>Mart-Nisan</t>
  </si>
  <si>
    <t>Nisan-May</t>
  </si>
  <si>
    <t>Mayıs-Tem</t>
  </si>
  <si>
    <t>Kurutma</t>
  </si>
  <si>
    <t>Erkek İşçi</t>
  </si>
  <si>
    <t>Sap Temizliği</t>
  </si>
  <si>
    <t>Eylül-Ekim</t>
  </si>
  <si>
    <t>Oneway+Tırmık</t>
  </si>
  <si>
    <t>%3-15 Taban</t>
  </si>
  <si>
    <t xml:space="preserve">%3-15 </t>
  </si>
  <si>
    <t>Ekim-Kasım</t>
  </si>
  <si>
    <t>Ağus-Eyl</t>
  </si>
  <si>
    <t>Harman</t>
  </si>
  <si>
    <t>Kadın işçi</t>
  </si>
  <si>
    <t>Patoz</t>
  </si>
  <si>
    <t>Y.Mercimek</t>
  </si>
  <si>
    <t>K.Fasulye</t>
  </si>
  <si>
    <t>Kuru Soğan</t>
  </si>
  <si>
    <t>Fumigasyon</t>
  </si>
  <si>
    <t>İlaç (Tablet)</t>
  </si>
  <si>
    <t>Haziran</t>
  </si>
  <si>
    <t>May-Haz</t>
  </si>
  <si>
    <t>Hasat (Kurutma)</t>
  </si>
  <si>
    <t>Kurutma %24den %14e</t>
  </si>
  <si>
    <t>Kurutma%24-%14e</t>
  </si>
  <si>
    <t>%20-20-20 Kom</t>
  </si>
  <si>
    <t>%20-20-20 Komp</t>
  </si>
  <si>
    <t>Ekim-Kas</t>
  </si>
  <si>
    <t>Karık Açma</t>
  </si>
  <si>
    <t>Fide Dikimi Elle</t>
  </si>
  <si>
    <t>Mayıs</t>
  </si>
  <si>
    <t>Mayıs-Hazi</t>
  </si>
  <si>
    <t>Karık Pulluğu</t>
  </si>
  <si>
    <t xml:space="preserve">Taban Gübresi </t>
  </si>
  <si>
    <t>Elle Üste</t>
  </si>
  <si>
    <t>Hazi-Temm</t>
  </si>
  <si>
    <t>Hazi-Eylül</t>
  </si>
  <si>
    <t>Elle Kadın İşçi</t>
  </si>
  <si>
    <t>İlaçlama Makinası</t>
  </si>
  <si>
    <t>Temm-Ekim</t>
  </si>
  <si>
    <t>Hasat Ayırma-Ambalaj</t>
  </si>
  <si>
    <t>Hasat Toplama</t>
  </si>
  <si>
    <t xml:space="preserve">Fide  </t>
  </si>
  <si>
    <t>Fide Fiyatı</t>
  </si>
  <si>
    <t>%21 A.Nitrat</t>
  </si>
  <si>
    <t>%43 TSP</t>
  </si>
  <si>
    <t>%21  A.Nitrat</t>
  </si>
  <si>
    <t>Çeşitli İlaçlar</t>
  </si>
  <si>
    <t>Nisan-Mayıs</t>
  </si>
  <si>
    <t>Elle</t>
  </si>
  <si>
    <t>May-Hazi</t>
  </si>
  <si>
    <t>Sırt Pülverizatörü</t>
  </si>
  <si>
    <t>Ayrım-Ambalaj</t>
  </si>
  <si>
    <t>Ekim</t>
  </si>
  <si>
    <t>Ekim Yardımcı</t>
  </si>
  <si>
    <t>Mibzer</t>
  </si>
  <si>
    <t>Hazi-Ağus</t>
  </si>
  <si>
    <t>Patoz+İşçilik</t>
  </si>
  <si>
    <t>Motopomp</t>
  </si>
  <si>
    <t>Triflin</t>
  </si>
  <si>
    <t>Fümigasyon</t>
  </si>
  <si>
    <t>Adet</t>
  </si>
  <si>
    <t>Fümigasyon Tablet</t>
  </si>
  <si>
    <t>Ekim Makinası</t>
  </si>
  <si>
    <t>Fide Miktarı (Adet)</t>
  </si>
  <si>
    <t>Erk.İşçilik Saat/YTL</t>
  </si>
  <si>
    <t>Kadın İşçilik Saat/YTL</t>
  </si>
  <si>
    <t>Çapalama-Tekleme</t>
  </si>
  <si>
    <t>Çapalama-Tekleme-Çapa</t>
  </si>
  <si>
    <t>Boğaz Doldurma</t>
  </si>
  <si>
    <t>Ağustos</t>
  </si>
  <si>
    <t>Yükleme-Boşaltma</t>
  </si>
  <si>
    <t>%21 A.Sülfat</t>
  </si>
  <si>
    <t>%21  A.Sülfat</t>
  </si>
  <si>
    <t>2,1 YTLx 50 Kg</t>
  </si>
  <si>
    <t>Tem-Ağus</t>
  </si>
  <si>
    <t>Sulama</t>
  </si>
  <si>
    <t>Eylül-Nisan</t>
  </si>
  <si>
    <t>Nis-May</t>
  </si>
  <si>
    <t>Eyl-Mart</t>
  </si>
  <si>
    <t>Çapa-Tekleme-Çapa</t>
  </si>
  <si>
    <t>Ağus-Aralık</t>
  </si>
  <si>
    <t>Söküm-Toplama</t>
  </si>
  <si>
    <t>Çuval</t>
  </si>
  <si>
    <t>Çuval Adedi</t>
  </si>
  <si>
    <t>Çuval Fiyatı</t>
  </si>
  <si>
    <t>ad</t>
  </si>
  <si>
    <t>%15-15-15 Kompoze</t>
  </si>
  <si>
    <t>% 26 A Nitrat</t>
  </si>
  <si>
    <t>Çuval Bedeli</t>
  </si>
  <si>
    <t>Sıvı Gübre</t>
  </si>
  <si>
    <t>Ester+Granster</t>
  </si>
  <si>
    <t>50gr+1,5 gr</t>
  </si>
  <si>
    <t>%20-20 Kompoze</t>
  </si>
  <si>
    <t>%33 A.Nitrat</t>
  </si>
  <si>
    <t>Gübre (N)</t>
  </si>
  <si>
    <t>Toprak İşleme     TL/da</t>
  </si>
  <si>
    <t>Bakım          TL/da</t>
  </si>
  <si>
    <t>Hasat           TL/da</t>
  </si>
  <si>
    <t>Çeşitli Girdiler          TL/da</t>
  </si>
  <si>
    <t>Maliyet TL/kg</t>
  </si>
  <si>
    <t>Maliyet TL/da</t>
  </si>
  <si>
    <t>Ürünün Satış Fiyatı (TL/kg)</t>
  </si>
  <si>
    <t>Verim kg/da</t>
  </si>
  <si>
    <t>Masraflar Toplamı           TL/da</t>
  </si>
  <si>
    <t>NOT:2-Talep edilen ürün fiyatı hesaplanırken, maliyet fiyatına % 30 üretici karı eklenmiştir.</t>
  </si>
  <si>
    <t>(dört balya x 2 YTL)</t>
  </si>
  <si>
    <t>(sekiz balya x 2 YTL)</t>
  </si>
  <si>
    <t>Y.Ot+Antraknoz</t>
  </si>
  <si>
    <t>Talep Edilen Ürün Satış Fiyatı Ort.TL/kg</t>
  </si>
  <si>
    <t>Talep Edilen Ürün Satış Fiyatı (TL/kg)</t>
  </si>
  <si>
    <t>ekim</t>
  </si>
  <si>
    <t>nisan</t>
  </si>
  <si>
    <t>%15.15.15 Kom</t>
  </si>
  <si>
    <t>%15-15-15 Taban</t>
  </si>
  <si>
    <t>Herbisit+İnsektisit</t>
  </si>
  <si>
    <t>3 TLx 80 Kg</t>
  </si>
  <si>
    <t>%12-30-12 Kompoze</t>
  </si>
  <si>
    <t xml:space="preserve">2014-2015 YILI MALİYET TABLOSU  </t>
  </si>
  <si>
    <t>Eskişehir İlinde Sulu Tarım Şartlarında Arpanın Dekara Ortalama Üretim Girdileri ve Maliyeti (2014-2015)</t>
  </si>
  <si>
    <t>Eskişehir İlinde Kuru Tarım Şartlarında Arpanın Dekara Ortalama Üretim Girdileri ve Maliyeti (2014-2015)</t>
  </si>
  <si>
    <t>Eskişehir İlinde Kuru Tarım Şartlarında Buğdayın Dekara Ortalama Üretim Girdileri ve Maliyeti (2014-2015)</t>
  </si>
  <si>
    <t>Eskişehir İlinde Sulu Tarım Şartlarında Buğdayın Dekara Ortalama Üretim Girdileri ve Maliyeti (2014-2015)</t>
  </si>
  <si>
    <t>Eskişehir İlinde Sulu Tarım Şartlarında Şeker Pancarının Dekara Ortalama Üretim Girdileri ve Maliyeti (2014-2015)</t>
  </si>
  <si>
    <t>Eskişehir İlinde Sulu Tarım Şartlarında Ayçiçeğinin Dekara Ortalama Üretim Girdileri ve Maliyeti (2014-2015)</t>
  </si>
  <si>
    <t>Eskişehir İlinde Kuru Tarım Şartlarında Nohutun Dekara Ortalama Üretim Girdileri ve Maliyeti (2014-2015)</t>
  </si>
  <si>
    <t>Eskişehir İlinde Kuru Tarım Şartlarında Y.Mercimeğin Dekara Ortalama Üretim Girdileri ve Maliyeti (2014-2015)</t>
  </si>
  <si>
    <t>Eskişehir İlinde Sulu Tarım Şartlarında Dane Mısırın Dekara Ortalama Üretim Girdileri ve Maliyeti (2014-2015)</t>
  </si>
  <si>
    <t>Eskişehir İlinde Sulu Tarım Şartlarında Domatesin Dekara Ortalama Üretim Girdileri ve Maliyeti (2014-2015)</t>
  </si>
  <si>
    <t>Eskişehir İlinde Sulu Tarım Şartlarında Kuru Fasulyenin Dekara Ortalama Üretim Girdileri ve Maliyeti (2014-2015)</t>
  </si>
  <si>
    <t>Eskişehir İlinde Kuru Tarım Şartlarında Haşhaşın Dekara Ortalama Üretim Girdileri ve Maliyeti (2014-2015)</t>
  </si>
  <si>
    <t>Eskişehir İlinde Sulu Tarım Şartlarında Haşhaşın Dekara Ortalama Üretim Girdileri ve Maliyeti (2014-2015)</t>
  </si>
  <si>
    <t>Eskişehir İlinde Kuru Tarım Şartlarında Kanolanın Dekara Ortalama Üretim Girdileri ve Maliyeti (2014-2015)</t>
  </si>
  <si>
    <t>Eskişehir İlinde Sulu Tarım Şartlarında Kanolanın Dekara Ortalama Üretim Girdileri ve Maliyeti (2014-2015)</t>
  </si>
  <si>
    <t>Eskişehir İlinde Kuru Tarım Şartlarında Aspirin Dekara Ortalama Üretim Girdileri ve Maliyeti (2014-2015)</t>
  </si>
  <si>
    <t>Eskişehir İlinde Sulu Tarım Şartlarında Aspirin Dekara Ortalama Üretim Girdileri ve Maliyeti (2014-2015)</t>
  </si>
  <si>
    <t>Eskişehir İlinde Sulu Tarım Şartlarında Kuru Soğanın Dekara Ortalama Üretim Girdileri ve Maliyeti (2014-2015)</t>
  </si>
</sst>
</file>

<file path=xl/styles.xml><?xml version="1.0" encoding="utf-8"?>
<styleSheet xmlns="http://schemas.openxmlformats.org/spreadsheetml/2006/main">
  <numFmts count="4">
    <numFmt numFmtId="180" formatCode="0.0"/>
    <numFmt numFmtId="185" formatCode="#,##0.000"/>
    <numFmt numFmtId="186" formatCode="#,##0.00\ _Y_T_L"/>
    <numFmt numFmtId="187" formatCode="#,##0.0000"/>
  </numFmts>
  <fonts count="7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4" xfId="0" applyFont="1" applyBorder="1"/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0" xfId="0" applyFont="1" applyBorder="1"/>
    <xf numFmtId="4" fontId="6" fillId="0" borderId="0" xfId="0" applyNumberFormat="1" applyFont="1"/>
    <xf numFmtId="0" fontId="6" fillId="0" borderId="22" xfId="0" applyFont="1" applyBorder="1"/>
    <xf numFmtId="0" fontId="6" fillId="0" borderId="1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180" fontId="6" fillId="0" borderId="10" xfId="0" applyNumberFormat="1" applyFont="1" applyBorder="1"/>
    <xf numFmtId="4" fontId="6" fillId="0" borderId="10" xfId="0" applyNumberFormat="1" applyFont="1" applyBorder="1"/>
    <xf numFmtId="4" fontId="6" fillId="0" borderId="23" xfId="0" applyNumberFormat="1" applyFont="1" applyBorder="1"/>
    <xf numFmtId="0" fontId="6" fillId="0" borderId="24" xfId="0" applyFont="1" applyBorder="1"/>
    <xf numFmtId="0" fontId="6" fillId="0" borderId="17" xfId="0" applyFont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180" fontId="6" fillId="0" borderId="25" xfId="0" applyNumberFormat="1" applyFont="1" applyBorder="1"/>
    <xf numFmtId="4" fontId="6" fillId="0" borderId="12" xfId="0" applyNumberFormat="1" applyFont="1" applyBorder="1"/>
    <xf numFmtId="0" fontId="6" fillId="0" borderId="18" xfId="0" applyFont="1" applyBorder="1"/>
    <xf numFmtId="0" fontId="6" fillId="0" borderId="1" xfId="0" applyFont="1" applyBorder="1"/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180" fontId="6" fillId="0" borderId="27" xfId="0" applyNumberFormat="1" applyFont="1" applyBorder="1"/>
    <xf numFmtId="3" fontId="6" fillId="0" borderId="25" xfId="0" applyNumberFormat="1" applyFont="1" applyBorder="1"/>
    <xf numFmtId="4" fontId="6" fillId="0" borderId="27" xfId="0" applyNumberFormat="1" applyFont="1" applyBorder="1"/>
    <xf numFmtId="0" fontId="6" fillId="0" borderId="6" xfId="0" applyFont="1" applyBorder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80" fontId="6" fillId="0" borderId="19" xfId="0" applyNumberFormat="1" applyFont="1" applyBorder="1"/>
    <xf numFmtId="3" fontId="6" fillId="0" borderId="19" xfId="0" applyNumberFormat="1" applyFont="1" applyBorder="1"/>
    <xf numFmtId="0" fontId="6" fillId="0" borderId="29" xfId="0" applyFont="1" applyBorder="1"/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180" fontId="6" fillId="0" borderId="30" xfId="0" applyNumberFormat="1" applyFont="1" applyBorder="1"/>
    <xf numFmtId="4" fontId="6" fillId="0" borderId="30" xfId="0" applyNumberFormat="1" applyFont="1" applyBorder="1"/>
    <xf numFmtId="0" fontId="6" fillId="0" borderId="32" xfId="0" applyFont="1" applyBorder="1"/>
    <xf numFmtId="0" fontId="6" fillId="0" borderId="0" xfId="0" applyFont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6" fillId="0" borderId="33" xfId="0" applyFont="1" applyBorder="1"/>
    <xf numFmtId="4" fontId="6" fillId="0" borderId="0" xfId="0" applyNumberFormat="1" applyFont="1" applyAlignment="1">
      <alignment horizontal="center"/>
    </xf>
    <xf numFmtId="0" fontId="6" fillId="0" borderId="27" xfId="0" applyFont="1" applyBorder="1"/>
    <xf numFmtId="0" fontId="6" fillId="0" borderId="28" xfId="0" applyFont="1" applyBorder="1"/>
    <xf numFmtId="180" fontId="6" fillId="0" borderId="34" xfId="0" applyNumberFormat="1" applyFont="1" applyBorder="1"/>
    <xf numFmtId="3" fontId="6" fillId="0" borderId="34" xfId="0" applyNumberFormat="1" applyFont="1" applyBorder="1"/>
    <xf numFmtId="0" fontId="6" fillId="0" borderId="31" xfId="0" applyFont="1" applyBorder="1"/>
    <xf numFmtId="0" fontId="6" fillId="0" borderId="26" xfId="0" applyFont="1" applyBorder="1"/>
    <xf numFmtId="2" fontId="6" fillId="0" borderId="35" xfId="0" applyNumberFormat="1" applyFont="1" applyBorder="1" applyAlignment="1">
      <alignment horizontal="center"/>
    </xf>
    <xf numFmtId="4" fontId="6" fillId="0" borderId="25" xfId="0" applyNumberFormat="1" applyFont="1" applyBorder="1"/>
    <xf numFmtId="0" fontId="6" fillId="0" borderId="7" xfId="0" applyFont="1" applyBorder="1"/>
    <xf numFmtId="2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6" fillId="0" borderId="36" xfId="0" applyFont="1" applyBorder="1"/>
    <xf numFmtId="2" fontId="6" fillId="0" borderId="37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3" fontId="6" fillId="0" borderId="27" xfId="0" applyNumberFormat="1" applyFont="1" applyBorder="1"/>
    <xf numFmtId="0" fontId="6" fillId="0" borderId="16" xfId="0" applyFont="1" applyBorder="1"/>
    <xf numFmtId="0" fontId="6" fillId="0" borderId="39" xfId="0" applyFont="1" applyBorder="1"/>
    <xf numFmtId="180" fontId="6" fillId="0" borderId="0" xfId="0" applyNumberFormat="1" applyFont="1" applyAlignment="1">
      <alignment horizontal="center"/>
    </xf>
    <xf numFmtId="0" fontId="6" fillId="0" borderId="40" xfId="0" applyFont="1" applyBorder="1"/>
    <xf numFmtId="0" fontId="6" fillId="0" borderId="30" xfId="0" applyFont="1" applyBorder="1"/>
    <xf numFmtId="0" fontId="6" fillId="0" borderId="11" xfId="0" applyFont="1" applyBorder="1"/>
    <xf numFmtId="0" fontId="6" fillId="0" borderId="23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41" xfId="0" applyFont="1" applyBorder="1"/>
    <xf numFmtId="0" fontId="6" fillId="0" borderId="42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43" xfId="0" applyFont="1" applyBorder="1"/>
    <xf numFmtId="0" fontId="6" fillId="0" borderId="44" xfId="0" applyFont="1" applyBorder="1"/>
    <xf numFmtId="0" fontId="6" fillId="0" borderId="3" xfId="0" applyFont="1" applyBorder="1"/>
    <xf numFmtId="0" fontId="6" fillId="0" borderId="45" xfId="0" applyFont="1" applyBorder="1"/>
    <xf numFmtId="0" fontId="6" fillId="0" borderId="35" xfId="0" applyFont="1" applyBorder="1"/>
    <xf numFmtId="4" fontId="6" fillId="0" borderId="35" xfId="0" applyNumberFormat="1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4" fontId="6" fillId="0" borderId="48" xfId="0" applyNumberFormat="1" applyFont="1" applyBorder="1"/>
    <xf numFmtId="0" fontId="6" fillId="0" borderId="49" xfId="0" applyFont="1" applyBorder="1"/>
    <xf numFmtId="0" fontId="6" fillId="0" borderId="34" xfId="0" applyFont="1" applyBorder="1"/>
    <xf numFmtId="0" fontId="6" fillId="0" borderId="2" xfId="0" applyFont="1" applyBorder="1"/>
    <xf numFmtId="0" fontId="6" fillId="0" borderId="50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50" xfId="0" applyFont="1" applyBorder="1"/>
    <xf numFmtId="0" fontId="6" fillId="0" borderId="51" xfId="0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23" xfId="0" applyNumberFormat="1" applyFont="1" applyBorder="1" applyAlignment="1">
      <alignment horizontal="center"/>
    </xf>
    <xf numFmtId="0" fontId="6" fillId="0" borderId="51" xfId="0" applyFont="1" applyBorder="1"/>
    <xf numFmtId="0" fontId="6" fillId="0" borderId="41" xfId="0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42" xfId="0" applyNumberFormat="1" applyFont="1" applyBorder="1" applyAlignment="1">
      <alignment horizontal="center"/>
    </xf>
    <xf numFmtId="0" fontId="6" fillId="0" borderId="52" xfId="0" applyFont="1" applyBorder="1"/>
    <xf numFmtId="4" fontId="6" fillId="0" borderId="0" xfId="0" applyNumberFormat="1" applyFont="1" applyBorder="1" applyAlignment="1">
      <alignment horizontal="center"/>
    </xf>
    <xf numFmtId="180" fontId="6" fillId="0" borderId="51" xfId="0" applyNumberFormat="1" applyFont="1" applyBorder="1"/>
    <xf numFmtId="4" fontId="6" fillId="0" borderId="51" xfId="0" applyNumberFormat="1" applyFont="1" applyBorder="1"/>
    <xf numFmtId="4" fontId="5" fillId="0" borderId="0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4" fontId="5" fillId="0" borderId="4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2" fontId="6" fillId="0" borderId="10" xfId="0" applyNumberFormat="1" applyFont="1" applyBorder="1"/>
    <xf numFmtId="2" fontId="6" fillId="0" borderId="25" xfId="0" applyNumberFormat="1" applyFont="1" applyBorder="1"/>
    <xf numFmtId="2" fontId="6" fillId="0" borderId="27" xfId="0" applyNumberFormat="1" applyFont="1" applyBorder="1"/>
    <xf numFmtId="2" fontId="6" fillId="0" borderId="19" xfId="0" applyNumberFormat="1" applyFont="1" applyBorder="1"/>
    <xf numFmtId="2" fontId="6" fillId="0" borderId="30" xfId="0" applyNumberFormat="1" applyFont="1" applyBorder="1"/>
    <xf numFmtId="2" fontId="6" fillId="0" borderId="51" xfId="0" applyNumberFormat="1" applyFont="1" applyBorder="1"/>
    <xf numFmtId="2" fontId="6" fillId="0" borderId="0" xfId="0" applyNumberFormat="1" applyFont="1"/>
    <xf numFmtId="0" fontId="6" fillId="0" borderId="25" xfId="0" applyFont="1" applyBorder="1"/>
    <xf numFmtId="2" fontId="6" fillId="0" borderId="54" xfId="0" applyNumberFormat="1" applyFont="1" applyBorder="1"/>
    <xf numFmtId="3" fontId="6" fillId="0" borderId="54" xfId="0" applyNumberFormat="1" applyFont="1" applyBorder="1"/>
    <xf numFmtId="185" fontId="6" fillId="0" borderId="25" xfId="0" applyNumberFormat="1" applyFont="1" applyBorder="1"/>
    <xf numFmtId="2" fontId="6" fillId="0" borderId="12" xfId="0" applyNumberFormat="1" applyFont="1" applyBorder="1"/>
    <xf numFmtId="3" fontId="6" fillId="0" borderId="0" xfId="0" applyNumberFormat="1" applyFont="1"/>
    <xf numFmtId="0" fontId="6" fillId="0" borderId="13" xfId="0" applyFont="1" applyBorder="1"/>
    <xf numFmtId="4" fontId="6" fillId="0" borderId="42" xfId="0" applyNumberFormat="1" applyFont="1" applyBorder="1"/>
    <xf numFmtId="0" fontId="6" fillId="0" borderId="35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55" xfId="0" applyFont="1" applyBorder="1"/>
    <xf numFmtId="0" fontId="6" fillId="0" borderId="54" xfId="0" applyFont="1" applyBorder="1"/>
    <xf numFmtId="185" fontId="6" fillId="0" borderId="10" xfId="0" applyNumberFormat="1" applyFont="1" applyBorder="1"/>
    <xf numFmtId="0" fontId="6" fillId="0" borderId="8" xfId="0" applyFont="1" applyBorder="1"/>
    <xf numFmtId="1" fontId="6" fillId="0" borderId="25" xfId="0" applyNumberFormat="1" applyFont="1" applyBorder="1"/>
    <xf numFmtId="0" fontId="6" fillId="0" borderId="42" xfId="0" applyFont="1" applyBorder="1" applyAlignment="1">
      <alignment horizontal="center"/>
    </xf>
    <xf numFmtId="0" fontId="6" fillId="0" borderId="0" xfId="0" applyFont="1" applyAlignment="1">
      <alignment horizontal="right"/>
    </xf>
    <xf numFmtId="4" fontId="5" fillId="0" borderId="25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186" fontId="0" fillId="0" borderId="0" xfId="0" applyNumberFormat="1"/>
    <xf numFmtId="0" fontId="5" fillId="0" borderId="55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0" fillId="0" borderId="54" xfId="0" applyBorder="1"/>
    <xf numFmtId="2" fontId="5" fillId="0" borderId="40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187" fontId="6" fillId="0" borderId="11" xfId="0" applyNumberFormat="1" applyFont="1" applyBorder="1" applyAlignment="1">
      <alignment horizontal="center"/>
    </xf>
    <xf numFmtId="187" fontId="5" fillId="0" borderId="12" xfId="0" applyNumberFormat="1" applyFont="1" applyBorder="1" applyAlignment="1">
      <alignment horizontal="center" vertical="center"/>
    </xf>
    <xf numFmtId="4" fontId="6" fillId="0" borderId="0" xfId="0" applyNumberFormat="1" applyFont="1" applyFill="1"/>
    <xf numFmtId="0" fontId="0" fillId="0" borderId="32" xfId="0" applyFont="1" applyBorder="1"/>
    <xf numFmtId="0" fontId="0" fillId="0" borderId="0" xfId="0" applyFont="1" applyBorder="1"/>
    <xf numFmtId="0" fontId="0" fillId="0" borderId="24" xfId="0" applyFont="1" applyBorder="1"/>
    <xf numFmtId="0" fontId="0" fillId="2" borderId="0" xfId="0" applyFill="1" applyBorder="1"/>
    <xf numFmtId="0" fontId="0" fillId="2" borderId="0" xfId="0" applyFill="1"/>
    <xf numFmtId="0" fontId="6" fillId="2" borderId="0" xfId="0" applyFont="1" applyFill="1"/>
    <xf numFmtId="4" fontId="6" fillId="2" borderId="0" xfId="0" applyNumberFormat="1" applyFont="1" applyFill="1" applyAlignment="1">
      <alignment horizontal="center"/>
    </xf>
    <xf numFmtId="0" fontId="0" fillId="2" borderId="24" xfId="0" applyFill="1" applyBorder="1"/>
    <xf numFmtId="0" fontId="6" fillId="2" borderId="2" xfId="0" applyFont="1" applyFill="1" applyBorder="1"/>
    <xf numFmtId="2" fontId="6" fillId="2" borderId="0" xfId="0" applyNumberFormat="1" applyFont="1" applyFill="1"/>
    <xf numFmtId="0" fontId="6" fillId="2" borderId="23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7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58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7"/>
  <sheetViews>
    <sheetView workbookViewId="0">
      <selection activeCell="B1" sqref="B1:I1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7" s="23" customFormat="1">
      <c r="B1" s="194" t="s">
        <v>233</v>
      </c>
      <c r="C1" s="195"/>
      <c r="D1" s="195"/>
      <c r="E1" s="195"/>
      <c r="F1" s="195"/>
      <c r="G1" s="195"/>
      <c r="H1" s="195"/>
      <c r="I1" s="195"/>
    </row>
    <row r="2" spans="2:17" s="23" customFormat="1" ht="13.5" thickBot="1"/>
    <row r="3" spans="2:17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7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7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7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7">
      <c r="B7" s="39" t="s">
        <v>56</v>
      </c>
      <c r="C7" s="40" t="s">
        <v>59</v>
      </c>
      <c r="D7" s="41">
        <v>1</v>
      </c>
      <c r="E7" s="42">
        <v>0.24</v>
      </c>
      <c r="F7" s="42">
        <v>0.24</v>
      </c>
      <c r="G7" s="43">
        <v>2</v>
      </c>
      <c r="H7" s="40" t="s">
        <v>69</v>
      </c>
      <c r="I7" s="44">
        <f>P11</f>
        <v>4.38</v>
      </c>
      <c r="J7" s="45">
        <f>(G7*I7)+(E7*P12)</f>
        <v>10.32</v>
      </c>
      <c r="K7" s="46" t="s">
        <v>37</v>
      </c>
      <c r="L7" s="37"/>
      <c r="P7" s="38"/>
    </row>
    <row r="8" spans="2:17">
      <c r="B8" s="39" t="s">
        <v>11</v>
      </c>
      <c r="C8" s="40" t="s">
        <v>84</v>
      </c>
      <c r="D8" s="41">
        <v>1</v>
      </c>
      <c r="E8" s="42">
        <v>0.12</v>
      </c>
      <c r="F8" s="42">
        <v>0.12</v>
      </c>
      <c r="G8" s="43">
        <v>1.5</v>
      </c>
      <c r="H8" s="40" t="s">
        <v>69</v>
      </c>
      <c r="I8" s="44">
        <f>P11</f>
        <v>4.38</v>
      </c>
      <c r="J8" s="45">
        <f>(I8*G8)+(P12*E8)</f>
        <v>7.3500000000000005</v>
      </c>
      <c r="K8" s="46" t="s">
        <v>39</v>
      </c>
      <c r="L8" s="37"/>
      <c r="P8" s="38"/>
    </row>
    <row r="9" spans="2:17">
      <c r="B9" s="39" t="s">
        <v>12</v>
      </c>
      <c r="C9" s="40" t="s">
        <v>84</v>
      </c>
      <c r="D9" s="41">
        <v>1</v>
      </c>
      <c r="E9" s="42">
        <v>0.12</v>
      </c>
      <c r="F9" s="42">
        <v>0.12</v>
      </c>
      <c r="G9" s="43">
        <v>1.5</v>
      </c>
      <c r="H9" s="40" t="s">
        <v>69</v>
      </c>
      <c r="I9" s="44">
        <f>P11</f>
        <v>4.38</v>
      </c>
      <c r="J9" s="45">
        <f>(I9*G9)+(P12*E9)</f>
        <v>7.3500000000000005</v>
      </c>
      <c r="K9" s="46" t="s">
        <v>38</v>
      </c>
      <c r="L9" s="37"/>
      <c r="P9" s="38"/>
    </row>
    <row r="10" spans="2:17">
      <c r="B10" s="39" t="s">
        <v>13</v>
      </c>
      <c r="C10" s="40" t="s">
        <v>84</v>
      </c>
      <c r="D10" s="41">
        <v>1</v>
      </c>
      <c r="E10" s="42">
        <v>0.1</v>
      </c>
      <c r="F10" s="42">
        <v>0.1</v>
      </c>
      <c r="G10" s="43">
        <v>1</v>
      </c>
      <c r="H10" s="40" t="s">
        <v>69</v>
      </c>
      <c r="I10" s="44">
        <f>P11</f>
        <v>4.38</v>
      </c>
      <c r="J10" s="45">
        <f>(I10*G10)+(P11*E10)</f>
        <v>4.8179999999999996</v>
      </c>
      <c r="K10" s="46" t="s">
        <v>168</v>
      </c>
      <c r="L10" s="37"/>
      <c r="P10" s="29" t="s">
        <v>166</v>
      </c>
      <c r="Q10" s="29" t="s">
        <v>36</v>
      </c>
    </row>
    <row r="11" spans="2:17" ht="13.5" thickBot="1">
      <c r="B11" s="47" t="s">
        <v>13</v>
      </c>
      <c r="C11" s="48" t="s">
        <v>84</v>
      </c>
      <c r="D11" s="49"/>
      <c r="E11" s="50">
        <v>0.1</v>
      </c>
      <c r="F11" s="50"/>
      <c r="G11" s="51"/>
      <c r="H11" s="48" t="s">
        <v>44</v>
      </c>
      <c r="I11" s="52">
        <f>P12</f>
        <v>6.5</v>
      </c>
      <c r="J11" s="45">
        <f>P12*E11</f>
        <v>0.65</v>
      </c>
      <c r="K11" s="53" t="s">
        <v>167</v>
      </c>
      <c r="L11" s="37"/>
      <c r="N11" s="29" t="s">
        <v>88</v>
      </c>
      <c r="P11" s="192">
        <v>4.38</v>
      </c>
      <c r="Q11" s="192">
        <v>4</v>
      </c>
    </row>
    <row r="12" spans="2:17" ht="13.5" thickBot="1">
      <c r="B12" s="54" t="s">
        <v>14</v>
      </c>
      <c r="C12" s="55"/>
      <c r="D12" s="56"/>
      <c r="E12" s="57">
        <f>SUM(E7:E11)</f>
        <v>0.67999999999999994</v>
      </c>
      <c r="F12" s="58">
        <f>SUM(F7:F11)</f>
        <v>0.57999999999999996</v>
      </c>
      <c r="G12" s="59"/>
      <c r="H12" s="56"/>
      <c r="I12" s="60"/>
      <c r="J12" s="61">
        <f>SUM(J7:J11)</f>
        <v>30.488</v>
      </c>
      <c r="K12" s="62"/>
      <c r="L12" s="37"/>
      <c r="N12" s="29" t="s">
        <v>178</v>
      </c>
      <c r="P12" s="38">
        <v>6.5</v>
      </c>
    </row>
    <row r="13" spans="2:17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62</v>
      </c>
      <c r="P13" s="38">
        <v>12</v>
      </c>
    </row>
    <row r="14" spans="2:17">
      <c r="B14" s="68" t="s">
        <v>16</v>
      </c>
      <c r="C14" s="69" t="s">
        <v>58</v>
      </c>
      <c r="D14" s="70">
        <v>1</v>
      </c>
      <c r="E14" s="71">
        <v>0.09</v>
      </c>
      <c r="F14" s="71">
        <v>0.09</v>
      </c>
      <c r="G14" s="72">
        <v>0.5</v>
      </c>
      <c r="H14" s="69" t="s">
        <v>69</v>
      </c>
      <c r="I14" s="73">
        <f>Q11</f>
        <v>4</v>
      </c>
      <c r="J14" s="45">
        <f>(P12*E14)+(G14*I14)</f>
        <v>2.585</v>
      </c>
      <c r="K14" s="74" t="s">
        <v>42</v>
      </c>
      <c r="L14" s="37"/>
      <c r="N14" s="29" t="s">
        <v>21</v>
      </c>
      <c r="P14" s="38">
        <v>30</v>
      </c>
    </row>
    <row r="15" spans="2:17">
      <c r="B15" s="39" t="s">
        <v>16</v>
      </c>
      <c r="C15" s="40" t="s">
        <v>58</v>
      </c>
      <c r="D15" s="41"/>
      <c r="E15" s="42">
        <v>0.09</v>
      </c>
      <c r="F15" s="42"/>
      <c r="G15" s="43"/>
      <c r="H15" s="40" t="s">
        <v>44</v>
      </c>
      <c r="I15" s="73">
        <f>P12</f>
        <v>6.5</v>
      </c>
      <c r="J15" s="44">
        <f>I15*E15</f>
        <v>0.58499999999999996</v>
      </c>
      <c r="K15" s="46" t="s">
        <v>41</v>
      </c>
      <c r="L15" s="37"/>
      <c r="N15" s="29" t="s">
        <v>28</v>
      </c>
      <c r="P15" s="38">
        <v>30</v>
      </c>
    </row>
    <row r="16" spans="2:17">
      <c r="B16" s="68" t="s">
        <v>17</v>
      </c>
      <c r="C16" s="69" t="s">
        <v>36</v>
      </c>
      <c r="D16" s="70">
        <v>1</v>
      </c>
      <c r="E16" s="71">
        <v>0.08</v>
      </c>
      <c r="F16" s="71">
        <v>0.08</v>
      </c>
      <c r="G16" s="72">
        <v>0.5</v>
      </c>
      <c r="H16" s="69" t="s">
        <v>69</v>
      </c>
      <c r="I16" s="73">
        <f>Q11</f>
        <v>4</v>
      </c>
      <c r="J16" s="45">
        <f>(G16*I16)</f>
        <v>2</v>
      </c>
      <c r="K16" s="74" t="s">
        <v>43</v>
      </c>
      <c r="L16" s="37"/>
      <c r="N16" s="29" t="s">
        <v>80</v>
      </c>
      <c r="O16" s="75"/>
      <c r="P16" s="38">
        <v>1</v>
      </c>
    </row>
    <row r="17" spans="2:26" ht="13.5" thickBot="1">
      <c r="B17" s="39" t="s">
        <v>17</v>
      </c>
      <c r="C17" s="40" t="s">
        <v>36</v>
      </c>
      <c r="D17" s="41"/>
      <c r="E17" s="42">
        <v>0.08</v>
      </c>
      <c r="F17" s="76"/>
      <c r="G17" s="43"/>
      <c r="H17" s="40" t="s">
        <v>44</v>
      </c>
      <c r="I17" s="73">
        <f>P12</f>
        <v>6.5</v>
      </c>
      <c r="J17" s="45">
        <f>(I17*E17)</f>
        <v>0.52</v>
      </c>
      <c r="K17" s="77" t="s">
        <v>41</v>
      </c>
      <c r="L17" s="37"/>
      <c r="N17" s="29" t="s">
        <v>63</v>
      </c>
      <c r="P17" s="38">
        <v>2</v>
      </c>
      <c r="Q17" s="78"/>
    </row>
    <row r="18" spans="2:26" ht="13.5" thickBot="1">
      <c r="B18" s="54" t="s">
        <v>14</v>
      </c>
      <c r="C18" s="79"/>
      <c r="D18" s="80"/>
      <c r="E18" s="58">
        <f>SUM(E14:E17)</f>
        <v>0.34</v>
      </c>
      <c r="F18" s="58">
        <f>SUM(F14:F17)</f>
        <v>0.16999999999999998</v>
      </c>
      <c r="G18" s="81"/>
      <c r="H18" s="55"/>
      <c r="I18" s="82"/>
      <c r="J18" s="61">
        <f>SUM(J14:J17)</f>
        <v>5.6899999999999995</v>
      </c>
      <c r="K18" s="62"/>
      <c r="N18" s="29" t="s">
        <v>65</v>
      </c>
    </row>
    <row r="19" spans="2:26">
      <c r="B19" s="3" t="s">
        <v>18</v>
      </c>
      <c r="C19" s="34"/>
      <c r="D19" s="35"/>
      <c r="E19" s="65"/>
      <c r="F19" s="65"/>
      <c r="G19" s="66"/>
      <c r="H19" s="63"/>
      <c r="I19" s="67"/>
      <c r="J19" s="67"/>
      <c r="K19" s="36"/>
      <c r="L19" s="37"/>
      <c r="N19" s="29" t="s">
        <v>96</v>
      </c>
      <c r="P19" s="38">
        <v>1.2</v>
      </c>
    </row>
    <row r="20" spans="2:26">
      <c r="B20" s="68" t="s">
        <v>19</v>
      </c>
      <c r="C20" s="69" t="s">
        <v>51</v>
      </c>
      <c r="D20" s="70">
        <v>1</v>
      </c>
      <c r="E20" s="71">
        <v>0.12</v>
      </c>
      <c r="F20" s="71">
        <v>0.12</v>
      </c>
      <c r="G20" s="72"/>
      <c r="H20" s="69" t="s">
        <v>69</v>
      </c>
      <c r="I20" s="73">
        <f>P13</f>
        <v>12</v>
      </c>
      <c r="J20" s="45">
        <f>(I20*D20)</f>
        <v>12</v>
      </c>
      <c r="K20" s="74" t="s">
        <v>46</v>
      </c>
      <c r="L20" s="37"/>
      <c r="N20" s="29" t="s">
        <v>97</v>
      </c>
      <c r="P20" s="38">
        <v>20</v>
      </c>
    </row>
    <row r="21" spans="2:26">
      <c r="B21" s="68" t="s">
        <v>20</v>
      </c>
      <c r="C21" s="69" t="s">
        <v>51</v>
      </c>
      <c r="D21" s="83"/>
      <c r="E21" s="71">
        <v>0.12</v>
      </c>
      <c r="F21" s="71"/>
      <c r="G21" s="72"/>
      <c r="H21" s="69" t="s">
        <v>44</v>
      </c>
      <c r="I21" s="73">
        <f>P12</f>
        <v>6.5</v>
      </c>
      <c r="J21" s="44">
        <f>(I21*E21)</f>
        <v>0.78</v>
      </c>
      <c r="K21" s="74" t="s">
        <v>41</v>
      </c>
      <c r="L21" s="37"/>
      <c r="O21" s="75"/>
      <c r="Q21" s="75"/>
    </row>
    <row r="22" spans="2:26" ht="13.5" thickBot="1">
      <c r="B22" s="47" t="s">
        <v>21</v>
      </c>
      <c r="C22" s="48" t="s">
        <v>51</v>
      </c>
      <c r="D22" s="84"/>
      <c r="E22" s="85">
        <v>0.04</v>
      </c>
      <c r="F22" s="85">
        <v>0.04</v>
      </c>
      <c r="G22" s="51"/>
      <c r="H22" s="48" t="s">
        <v>45</v>
      </c>
      <c r="I22" s="86">
        <f>P14/2000</f>
        <v>1.4999999999999999E-2</v>
      </c>
      <c r="J22" s="44">
        <f>I22*E40</f>
        <v>3.5999999999999996</v>
      </c>
      <c r="K22" s="87" t="s">
        <v>47</v>
      </c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26" t="s">
        <v>14</v>
      </c>
      <c r="C23" s="79"/>
      <c r="D23" s="90"/>
      <c r="E23" s="91">
        <f>SUM(E20:E22)</f>
        <v>0.27999999999999997</v>
      </c>
      <c r="F23" s="91">
        <f>SUM(F20:F22)</f>
        <v>0.16</v>
      </c>
      <c r="G23" s="79"/>
      <c r="H23" s="92"/>
      <c r="I23" s="93"/>
      <c r="J23" s="61">
        <f>SUM(J20:J22)</f>
        <v>16.38</v>
      </c>
      <c r="K23" s="94"/>
      <c r="L23" s="37"/>
      <c r="O23" s="75"/>
      <c r="Q23" s="75"/>
    </row>
    <row r="24" spans="2:26">
      <c r="B24" s="3" t="s">
        <v>22</v>
      </c>
      <c r="C24" s="95"/>
      <c r="D24" s="35"/>
      <c r="E24" s="34"/>
      <c r="F24" s="34"/>
      <c r="G24" s="34"/>
      <c r="H24" s="63"/>
      <c r="I24" s="67"/>
      <c r="J24" s="67"/>
      <c r="K24" s="36"/>
      <c r="L24" s="37"/>
      <c r="O24" s="96"/>
      <c r="Q24" s="75"/>
    </row>
    <row r="25" spans="2:26">
      <c r="B25" s="68" t="s">
        <v>23</v>
      </c>
      <c r="C25" s="97"/>
      <c r="D25" s="83"/>
      <c r="E25" s="98"/>
      <c r="F25" s="98"/>
      <c r="G25" s="72">
        <f>P20</f>
        <v>20</v>
      </c>
      <c r="H25" s="69" t="s">
        <v>45</v>
      </c>
      <c r="I25" s="73">
        <f>P19</f>
        <v>1.2</v>
      </c>
      <c r="J25" s="45">
        <f>(I25*G25)</f>
        <v>24</v>
      </c>
      <c r="K25" s="74" t="s">
        <v>78</v>
      </c>
      <c r="L25" s="37"/>
    </row>
    <row r="26" spans="2:26">
      <c r="B26" s="68" t="s">
        <v>75</v>
      </c>
      <c r="C26" s="97"/>
      <c r="D26" s="83"/>
      <c r="E26" s="98"/>
      <c r="F26" s="98"/>
      <c r="G26" s="72">
        <f>O28</f>
        <v>15</v>
      </c>
      <c r="H26" s="69" t="s">
        <v>45</v>
      </c>
      <c r="I26" s="73">
        <f>Q28</f>
        <v>1.68</v>
      </c>
      <c r="J26" s="45">
        <f>(I26*G26)</f>
        <v>25.2</v>
      </c>
      <c r="K26" s="74" t="s">
        <v>48</v>
      </c>
      <c r="L26" s="37"/>
    </row>
    <row r="27" spans="2:26">
      <c r="B27" s="68" t="s">
        <v>76</v>
      </c>
      <c r="C27" s="97"/>
      <c r="D27" s="83"/>
      <c r="E27" s="98"/>
      <c r="F27" s="98"/>
      <c r="G27" s="72">
        <f>O29</f>
        <v>15</v>
      </c>
      <c r="H27" s="69" t="s">
        <v>45</v>
      </c>
      <c r="I27" s="73">
        <f>Q29</f>
        <v>0.82</v>
      </c>
      <c r="J27" s="45">
        <f>(I27*G27)</f>
        <v>12.299999999999999</v>
      </c>
      <c r="K27" s="74" t="s">
        <v>77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80</v>
      </c>
      <c r="C28" s="97"/>
      <c r="D28" s="70">
        <v>1</v>
      </c>
      <c r="E28" s="98"/>
      <c r="F28" s="98"/>
      <c r="G28" s="72"/>
      <c r="H28" s="69" t="s">
        <v>69</v>
      </c>
      <c r="I28" s="73">
        <f>P16</f>
        <v>1</v>
      </c>
      <c r="J28" s="45">
        <f>I28*D28</f>
        <v>1</v>
      </c>
      <c r="K28" s="74" t="s">
        <v>81</v>
      </c>
      <c r="L28" s="37"/>
      <c r="N28" s="37" t="s">
        <v>48</v>
      </c>
      <c r="O28" s="75">
        <v>15</v>
      </c>
      <c r="P28" s="38">
        <f>(Q28*O28)</f>
        <v>25.2</v>
      </c>
      <c r="Q28" s="186">
        <v>1.68</v>
      </c>
    </row>
    <row r="29" spans="2:26" ht="13.5" thickBot="1">
      <c r="B29" s="39" t="s">
        <v>24</v>
      </c>
      <c r="C29" s="99"/>
      <c r="D29" s="100"/>
      <c r="E29" s="101"/>
      <c r="F29" s="101"/>
      <c r="G29" s="101">
        <v>0.05</v>
      </c>
      <c r="H29" s="40" t="s">
        <v>45</v>
      </c>
      <c r="I29" s="44">
        <f>P17</f>
        <v>2</v>
      </c>
      <c r="J29" s="45">
        <f>(I29*G29)</f>
        <v>0.1</v>
      </c>
      <c r="K29" s="46" t="s">
        <v>49</v>
      </c>
      <c r="L29" s="37"/>
      <c r="N29" s="29" t="s">
        <v>79</v>
      </c>
      <c r="O29" s="75">
        <v>15</v>
      </c>
      <c r="P29" s="38">
        <f>(Q29*O29)</f>
        <v>12.299999999999999</v>
      </c>
      <c r="Q29" s="186">
        <v>0.82</v>
      </c>
    </row>
    <row r="30" spans="2:26" ht="13.5" thickBot="1">
      <c r="B30" s="54" t="s">
        <v>14</v>
      </c>
      <c r="C30" s="107"/>
      <c r="D30" s="80"/>
      <c r="E30" s="79"/>
      <c r="F30" s="79"/>
      <c r="G30" s="79"/>
      <c r="H30" s="79"/>
      <c r="I30" s="79"/>
      <c r="J30" s="61">
        <f>SUM(J25:J29)</f>
        <v>62.6</v>
      </c>
      <c r="K30" s="62"/>
      <c r="L30" s="37"/>
      <c r="Q30" s="78"/>
    </row>
    <row r="31" spans="2:26" ht="13.5" thickBot="1">
      <c r="B31" s="54" t="s">
        <v>25</v>
      </c>
      <c r="C31" s="108"/>
      <c r="D31" s="80"/>
      <c r="E31" s="79"/>
      <c r="F31" s="79"/>
      <c r="G31" s="79"/>
      <c r="H31" s="79"/>
      <c r="I31" s="79"/>
      <c r="J31" s="61">
        <f>(J12+J18+J23+J30)</f>
        <v>115.15799999999999</v>
      </c>
      <c r="K31" s="62"/>
      <c r="L31" s="37"/>
    </row>
    <row r="32" spans="2:26">
      <c r="B32" s="3" t="s">
        <v>26</v>
      </c>
      <c r="C32" s="95"/>
      <c r="D32" s="35"/>
      <c r="E32" s="34"/>
      <c r="F32" s="34"/>
      <c r="G32" s="34"/>
      <c r="H32" s="34"/>
      <c r="I32" s="34"/>
      <c r="J32" s="67"/>
      <c r="K32" s="36"/>
      <c r="L32" s="37"/>
    </row>
    <row r="33" spans="2:12">
      <c r="B33" s="39" t="s">
        <v>27</v>
      </c>
      <c r="C33" s="99"/>
      <c r="D33" s="100"/>
      <c r="E33" s="101"/>
      <c r="F33" s="101"/>
      <c r="G33" s="101"/>
      <c r="H33" s="101"/>
      <c r="I33" s="101"/>
      <c r="J33" s="44">
        <f>J31*0.05</f>
        <v>5.7578999999999994</v>
      </c>
      <c r="K33" s="46"/>
      <c r="L33" s="37"/>
    </row>
    <row r="34" spans="2:12">
      <c r="B34" s="39" t="s">
        <v>28</v>
      </c>
      <c r="C34" s="99"/>
      <c r="D34" s="100"/>
      <c r="E34" s="101"/>
      <c r="F34" s="101"/>
      <c r="G34" s="101"/>
      <c r="H34" s="101"/>
      <c r="I34" s="101"/>
      <c r="J34" s="44">
        <f>P15</f>
        <v>30</v>
      </c>
      <c r="K34" s="46"/>
      <c r="L34" s="37"/>
    </row>
    <row r="35" spans="2:12">
      <c r="B35" s="39" t="s">
        <v>29</v>
      </c>
      <c r="C35" s="99"/>
      <c r="D35" s="100"/>
      <c r="E35" s="101"/>
      <c r="F35" s="101"/>
      <c r="G35" s="101"/>
      <c r="H35" s="101"/>
      <c r="I35" s="101"/>
      <c r="J35" s="44">
        <f>((J31+J33+J34)*0.07)</f>
        <v>10.564113000000001</v>
      </c>
      <c r="K35" s="46"/>
      <c r="L35" s="37"/>
    </row>
    <row r="36" spans="2:12">
      <c r="B36" s="109" t="s">
        <v>30</v>
      </c>
      <c r="C36" s="97"/>
      <c r="D36" s="110"/>
      <c r="E36" s="111"/>
      <c r="F36" s="111"/>
      <c r="G36" s="111"/>
      <c r="H36" s="111"/>
      <c r="I36" s="111"/>
      <c r="J36" s="112">
        <f>((J31+J33+J34)*0.03)</f>
        <v>4.5274769999999993</v>
      </c>
      <c r="K36" s="87"/>
      <c r="L36" s="37"/>
    </row>
    <row r="37" spans="2:12" ht="13.5" thickBot="1">
      <c r="B37" s="113" t="s">
        <v>14</v>
      </c>
      <c r="C37" s="107"/>
      <c r="D37" s="114"/>
      <c r="E37" s="115"/>
      <c r="F37" s="115"/>
      <c r="G37" s="115"/>
      <c r="H37" s="115"/>
      <c r="I37" s="115"/>
      <c r="J37" s="116">
        <f>SUM(J33:J36)</f>
        <v>50.849489999999996</v>
      </c>
      <c r="K37" s="117"/>
      <c r="L37" s="37"/>
    </row>
    <row r="38" spans="2:12" ht="13.5" thickBot="1">
      <c r="B38" s="2" t="s">
        <v>31</v>
      </c>
      <c r="C38" s="108"/>
      <c r="D38" s="80"/>
      <c r="E38" s="58"/>
      <c r="F38" s="58"/>
      <c r="G38" s="79"/>
      <c r="H38" s="79"/>
      <c r="I38" s="79"/>
      <c r="J38" s="61">
        <f>(J31+J37)</f>
        <v>166.00748999999999</v>
      </c>
      <c r="K38" s="62"/>
      <c r="L38" s="37"/>
    </row>
    <row r="39" spans="2:12" ht="13.5" thickBot="1">
      <c r="B39" s="37"/>
      <c r="C39" s="37"/>
      <c r="D39" s="37"/>
      <c r="E39" s="118"/>
      <c r="F39" s="118"/>
      <c r="G39" s="37"/>
      <c r="H39" s="37"/>
      <c r="I39" s="37"/>
      <c r="J39" s="37"/>
      <c r="K39" s="37"/>
      <c r="L39" s="37"/>
    </row>
    <row r="40" spans="2:12">
      <c r="B40" s="119" t="s">
        <v>32</v>
      </c>
      <c r="C40" s="120" t="s">
        <v>67</v>
      </c>
      <c r="D40" s="64"/>
      <c r="E40" s="121">
        <v>240</v>
      </c>
      <c r="F40" s="64"/>
      <c r="G40" s="122"/>
      <c r="H40" s="122"/>
      <c r="I40" s="122"/>
      <c r="J40" s="122"/>
      <c r="K40" s="36"/>
      <c r="L40" s="37"/>
    </row>
    <row r="41" spans="2:12">
      <c r="B41" s="39" t="s">
        <v>33</v>
      </c>
      <c r="C41" s="123" t="s">
        <v>68</v>
      </c>
      <c r="D41" s="123"/>
      <c r="E41" s="124">
        <v>8</v>
      </c>
      <c r="F41" s="125"/>
      <c r="G41" s="37" t="s">
        <v>219</v>
      </c>
      <c r="H41" s="37"/>
      <c r="I41" s="37"/>
      <c r="J41" s="37"/>
      <c r="K41" s="87"/>
      <c r="L41" s="37"/>
    </row>
    <row r="42" spans="2:12">
      <c r="B42" s="39" t="s">
        <v>34</v>
      </c>
      <c r="C42" s="123" t="s">
        <v>68</v>
      </c>
      <c r="D42" s="123"/>
      <c r="E42" s="124">
        <f>(J38-E41)</f>
        <v>158.00748999999999</v>
      </c>
      <c r="F42" s="125"/>
      <c r="G42" s="126"/>
      <c r="H42" s="126"/>
      <c r="I42" s="126"/>
      <c r="J42" s="126"/>
      <c r="K42" s="46"/>
      <c r="L42" s="37"/>
    </row>
    <row r="43" spans="2:12">
      <c r="B43" s="39" t="s">
        <v>34</v>
      </c>
      <c r="C43" s="123" t="s">
        <v>35</v>
      </c>
      <c r="D43" s="123"/>
      <c r="E43" s="124">
        <f>(E42/E40)</f>
        <v>0.65836454166666658</v>
      </c>
      <c r="F43" s="125"/>
      <c r="G43" s="37"/>
      <c r="H43" s="37"/>
      <c r="I43" s="37"/>
      <c r="J43" s="37"/>
      <c r="K43" s="87"/>
      <c r="L43" s="37"/>
    </row>
    <row r="44" spans="2:12" ht="13.5" thickBot="1">
      <c r="B44" s="113" t="s">
        <v>82</v>
      </c>
      <c r="C44" s="127" t="s">
        <v>35</v>
      </c>
      <c r="D44" s="127"/>
      <c r="E44" s="128">
        <f>E43*1.3</f>
        <v>0.85587390416666653</v>
      </c>
      <c r="F44" s="129"/>
      <c r="G44" s="103"/>
      <c r="H44" s="103"/>
      <c r="I44" s="103"/>
      <c r="J44" s="103"/>
      <c r="K44" s="130"/>
      <c r="L44" s="37"/>
    </row>
    <row r="45" spans="2:12">
      <c r="L45" s="37"/>
    </row>
    <row r="46" spans="2:12">
      <c r="B46" s="29" t="s">
        <v>83</v>
      </c>
      <c r="C46" s="28"/>
      <c r="D46" s="28"/>
      <c r="E46" s="131"/>
      <c r="F46" s="131"/>
      <c r="G46" s="37"/>
      <c r="H46" s="37"/>
      <c r="I46" s="37"/>
      <c r="J46" s="37"/>
      <c r="K46" s="37"/>
      <c r="L46" s="37"/>
    </row>
    <row r="47" spans="2:12">
      <c r="B47" s="29" t="s">
        <v>218</v>
      </c>
      <c r="C47" s="28"/>
      <c r="D47" s="28"/>
      <c r="E47" s="131"/>
      <c r="F47" s="131"/>
      <c r="G47" s="37"/>
      <c r="H47" s="37"/>
      <c r="I47" s="37"/>
      <c r="J47" s="37"/>
      <c r="K47" s="37"/>
      <c r="L47" s="37"/>
    </row>
    <row r="48" spans="2:12">
      <c r="L48" s="37"/>
    </row>
    <row r="49" spans="12:12">
      <c r="L49" s="37"/>
    </row>
    <row r="71" spans="9:10">
      <c r="I71" s="205"/>
      <c r="J71" s="205"/>
    </row>
    <row r="72" spans="9:10">
      <c r="I72" s="196"/>
      <c r="J72" s="196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</sheetData>
  <customSheetViews>
    <customSheetView guid="{8B6B86C0-2F1B-11D5-9D92-00606708EF55}" scale="75" showRuler="0" topLeftCell="A17">
      <selection activeCell="N45" sqref="N45"/>
      <pageMargins left="0.74803149606299213" right="0.74803149606299213" top="0.19685039370078741" bottom="0.19685039370078741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3:J73"/>
    <mergeCell ref="B1:I1"/>
    <mergeCell ref="I77:J77"/>
    <mergeCell ref="E4:F4"/>
    <mergeCell ref="E3:F3"/>
    <mergeCell ref="C3:D5"/>
    <mergeCell ref="I74:J74"/>
    <mergeCell ref="I75:J75"/>
    <mergeCell ref="I76:J76"/>
    <mergeCell ref="I71:J71"/>
    <mergeCell ref="I72:J72"/>
  </mergeCells>
  <phoneticPr fontId="2" type="noConversion"/>
  <printOptions horizontalCentered="1" verticalCentered="1"/>
  <pageMargins left="0.74803149606299213" right="0.74803149606299213" top="0.19685039370078741" bottom="0.19685039370078741" header="0.51181102362204722" footer="0.51181102362204722"/>
  <pageSetup paperSize="9" scale="95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7"/>
  <sheetViews>
    <sheetView zoomScale="88" zoomScaleNormal="88" workbookViewId="0">
      <selection activeCell="L4" sqref="L4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241</v>
      </c>
      <c r="C1" s="195"/>
      <c r="D1" s="195"/>
      <c r="E1" s="195"/>
      <c r="F1" s="195"/>
      <c r="G1" s="195"/>
      <c r="H1" s="195"/>
      <c r="I1" s="195"/>
      <c r="J1" s="195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140</v>
      </c>
      <c r="D7" s="41">
        <v>1</v>
      </c>
      <c r="E7" s="42">
        <v>0.35</v>
      </c>
      <c r="F7" s="42">
        <v>0.35</v>
      </c>
      <c r="G7" s="43">
        <v>2</v>
      </c>
      <c r="H7" s="40" t="s">
        <v>69</v>
      </c>
      <c r="I7" s="44">
        <f>P11</f>
        <v>4</v>
      </c>
      <c r="J7" s="45">
        <f>(G7*I7)+(E7*P12)</f>
        <v>9.75</v>
      </c>
      <c r="K7" s="46" t="s">
        <v>37</v>
      </c>
      <c r="L7" s="37"/>
      <c r="P7" s="38"/>
    </row>
    <row r="8" spans="2:16">
      <c r="B8" s="39" t="s">
        <v>11</v>
      </c>
      <c r="C8" s="40" t="s">
        <v>114</v>
      </c>
      <c r="D8" s="41"/>
      <c r="E8" s="42">
        <v>0.06</v>
      </c>
      <c r="F8" s="42">
        <v>0.06</v>
      </c>
      <c r="G8" s="43">
        <v>1</v>
      </c>
      <c r="H8" s="40" t="s">
        <v>69</v>
      </c>
      <c r="I8" s="44">
        <f>P11</f>
        <v>4</v>
      </c>
      <c r="J8" s="45">
        <f>(I8*G8)+(E8*P12)</f>
        <v>4.3</v>
      </c>
      <c r="K8" s="46" t="s">
        <v>39</v>
      </c>
      <c r="L8" s="37"/>
      <c r="P8" s="38"/>
    </row>
    <row r="9" spans="2:16">
      <c r="B9" s="39" t="s">
        <v>12</v>
      </c>
      <c r="C9" s="40" t="s">
        <v>114</v>
      </c>
      <c r="D9" s="41">
        <v>1</v>
      </c>
      <c r="E9" s="42">
        <v>0.06</v>
      </c>
      <c r="F9" s="42">
        <v>0.06</v>
      </c>
      <c r="G9" s="43">
        <v>1</v>
      </c>
      <c r="H9" s="40" t="s">
        <v>69</v>
      </c>
      <c r="I9" s="44">
        <f>P11</f>
        <v>4</v>
      </c>
      <c r="J9" s="45">
        <f>(I9*G9)+(P12*E9)</f>
        <v>4.3</v>
      </c>
      <c r="K9" s="46" t="s">
        <v>38</v>
      </c>
      <c r="L9" s="37"/>
      <c r="P9" s="38"/>
    </row>
    <row r="10" spans="2:16">
      <c r="B10" s="39" t="s">
        <v>141</v>
      </c>
      <c r="C10" s="40" t="s">
        <v>143</v>
      </c>
      <c r="D10" s="41">
        <v>1</v>
      </c>
      <c r="E10" s="42">
        <v>0.4</v>
      </c>
      <c r="F10" s="42">
        <v>0.4</v>
      </c>
      <c r="G10" s="43">
        <v>1</v>
      </c>
      <c r="H10" s="40" t="s">
        <v>69</v>
      </c>
      <c r="I10" s="44">
        <f>P11</f>
        <v>4</v>
      </c>
      <c r="J10" s="45">
        <f>(I10*G10)+(P11*E10)</f>
        <v>5.6</v>
      </c>
      <c r="K10" s="46" t="s">
        <v>145</v>
      </c>
      <c r="L10" s="37"/>
      <c r="P10" s="148" t="s">
        <v>225</v>
      </c>
    </row>
    <row r="11" spans="2:16" ht="13.5" thickBot="1">
      <c r="B11" s="47" t="s">
        <v>142</v>
      </c>
      <c r="C11" s="48" t="s">
        <v>144</v>
      </c>
      <c r="D11" s="49"/>
      <c r="E11" s="50">
        <v>8</v>
      </c>
      <c r="F11" s="50"/>
      <c r="G11" s="51"/>
      <c r="H11" s="48" t="s">
        <v>44</v>
      </c>
      <c r="I11" s="52">
        <f>P13/8</f>
        <v>0.5</v>
      </c>
      <c r="J11" s="45">
        <f>I11*E11</f>
        <v>4</v>
      </c>
      <c r="K11" s="53" t="s">
        <v>41</v>
      </c>
      <c r="L11" s="37"/>
      <c r="N11" s="29" t="s">
        <v>88</v>
      </c>
      <c r="P11" s="38">
        <v>4</v>
      </c>
    </row>
    <row r="12" spans="2:16" ht="13.5" thickBot="1">
      <c r="B12" s="54" t="s">
        <v>14</v>
      </c>
      <c r="C12" s="55"/>
      <c r="D12" s="56"/>
      <c r="E12" s="57">
        <f>SUM(E7:E11)</f>
        <v>8.8699999999999992</v>
      </c>
      <c r="F12" s="58">
        <f>SUM(F7:F11)</f>
        <v>0.87</v>
      </c>
      <c r="G12" s="59"/>
      <c r="H12" s="56"/>
      <c r="I12" s="60"/>
      <c r="J12" s="61">
        <f>SUM(J7:J11)</f>
        <v>27.950000000000003</v>
      </c>
      <c r="K12" s="62"/>
      <c r="L12" s="37"/>
      <c r="N12" s="29" t="s">
        <v>178</v>
      </c>
      <c r="P12" s="38">
        <v>5</v>
      </c>
    </row>
    <row r="13" spans="2:16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179</v>
      </c>
      <c r="P13" s="38">
        <v>4</v>
      </c>
    </row>
    <row r="14" spans="2:16">
      <c r="B14" s="68" t="s">
        <v>16</v>
      </c>
      <c r="C14" s="69" t="s">
        <v>144</v>
      </c>
      <c r="D14" s="70">
        <v>1</v>
      </c>
      <c r="E14" s="71">
        <v>1</v>
      </c>
      <c r="F14" s="71"/>
      <c r="G14" s="72"/>
      <c r="H14" s="69" t="s">
        <v>69</v>
      </c>
      <c r="I14" s="73">
        <f>P12/8</f>
        <v>0.625</v>
      </c>
      <c r="J14" s="45">
        <f>(E14*I14)</f>
        <v>0.625</v>
      </c>
      <c r="K14" s="74" t="s">
        <v>146</v>
      </c>
      <c r="L14" s="37"/>
      <c r="N14" s="29" t="s">
        <v>21</v>
      </c>
      <c r="P14" s="38">
        <v>30</v>
      </c>
    </row>
    <row r="15" spans="2:16">
      <c r="B15" s="39" t="s">
        <v>16</v>
      </c>
      <c r="C15" s="40" t="s">
        <v>144</v>
      </c>
      <c r="D15" s="41"/>
      <c r="E15" s="42">
        <v>1.5</v>
      </c>
      <c r="F15" s="42"/>
      <c r="G15" s="43"/>
      <c r="H15" s="40" t="s">
        <v>44</v>
      </c>
      <c r="I15" s="44">
        <f>P12/8</f>
        <v>0.625</v>
      </c>
      <c r="J15" s="44">
        <f>I15*E15</f>
        <v>0.9375</v>
      </c>
      <c r="K15" s="46" t="s">
        <v>147</v>
      </c>
      <c r="L15" s="37"/>
      <c r="N15" s="29" t="s">
        <v>28</v>
      </c>
      <c r="P15" s="38">
        <v>75</v>
      </c>
    </row>
    <row r="16" spans="2:16">
      <c r="B16" s="68" t="s">
        <v>99</v>
      </c>
      <c r="C16" s="69" t="s">
        <v>148</v>
      </c>
      <c r="D16" s="70">
        <v>1</v>
      </c>
      <c r="E16" s="71">
        <v>12</v>
      </c>
      <c r="F16" s="71">
        <v>0.09</v>
      </c>
      <c r="G16" s="72"/>
      <c r="H16" s="69" t="s">
        <v>69</v>
      </c>
      <c r="I16" s="73">
        <f>P13/8</f>
        <v>0.5</v>
      </c>
      <c r="J16" s="45">
        <f>(I16*E16)</f>
        <v>6</v>
      </c>
      <c r="K16" s="74" t="s">
        <v>150</v>
      </c>
      <c r="L16" s="37"/>
      <c r="N16" s="29" t="s">
        <v>80</v>
      </c>
      <c r="O16" s="75"/>
      <c r="P16" s="38">
        <v>1.5</v>
      </c>
    </row>
    <row r="17" spans="2:26">
      <c r="B17" s="39" t="s">
        <v>17</v>
      </c>
      <c r="C17" s="40" t="s">
        <v>115</v>
      </c>
      <c r="D17" s="41"/>
      <c r="E17" s="42">
        <v>0.15</v>
      </c>
      <c r="F17" s="76">
        <v>0.3</v>
      </c>
      <c r="G17" s="43"/>
      <c r="H17" s="40" t="s">
        <v>44</v>
      </c>
      <c r="I17" s="44">
        <f>P12</f>
        <v>5</v>
      </c>
      <c r="J17" s="45">
        <f>(I17*E17)+(P11*F17)</f>
        <v>1.95</v>
      </c>
      <c r="K17" s="77" t="s">
        <v>151</v>
      </c>
      <c r="L17" s="37"/>
      <c r="N17" s="29" t="s">
        <v>63</v>
      </c>
      <c r="P17" s="38">
        <v>25.82</v>
      </c>
      <c r="Q17" s="78"/>
    </row>
    <row r="18" spans="2:26" ht="13.5" thickBot="1">
      <c r="B18" s="39" t="s">
        <v>86</v>
      </c>
      <c r="C18" s="40" t="s">
        <v>149</v>
      </c>
      <c r="D18" s="41">
        <v>2</v>
      </c>
      <c r="E18" s="42">
        <v>0.6</v>
      </c>
      <c r="F18" s="76">
        <v>2.4</v>
      </c>
      <c r="G18" s="132">
        <v>3</v>
      </c>
      <c r="H18" s="40" t="s">
        <v>69</v>
      </c>
      <c r="I18" s="133">
        <f>P11</f>
        <v>4</v>
      </c>
      <c r="J18" s="45">
        <f>I18*(F18*G18)+(E18*P12)</f>
        <v>31.799999999999997</v>
      </c>
      <c r="K18" s="46" t="s">
        <v>87</v>
      </c>
      <c r="N18" s="29" t="s">
        <v>65</v>
      </c>
      <c r="P18" s="29">
        <v>122.4</v>
      </c>
    </row>
    <row r="19" spans="2:26" ht="13.5" thickBot="1">
      <c r="B19" s="54" t="s">
        <v>14</v>
      </c>
      <c r="C19" s="79"/>
      <c r="D19" s="80"/>
      <c r="E19" s="58">
        <f>SUM(E14:E18)</f>
        <v>15.25</v>
      </c>
      <c r="F19" s="58">
        <f>SUM(F14:F18)</f>
        <v>2.79</v>
      </c>
      <c r="G19" s="81"/>
      <c r="H19" s="55"/>
      <c r="I19" s="82"/>
      <c r="J19" s="61">
        <f>SUM(J14:J18)</f>
        <v>41.3125</v>
      </c>
      <c r="K19" s="62"/>
      <c r="L19" s="37"/>
      <c r="N19" s="29" t="s">
        <v>156</v>
      </c>
      <c r="P19" s="38">
        <v>0.6</v>
      </c>
    </row>
    <row r="20" spans="2:26">
      <c r="B20" s="3" t="s">
        <v>18</v>
      </c>
      <c r="C20" s="34"/>
      <c r="D20" s="35"/>
      <c r="E20" s="65"/>
      <c r="F20" s="65"/>
      <c r="G20" s="66"/>
      <c r="H20" s="63"/>
      <c r="I20" s="67"/>
      <c r="J20" s="67"/>
      <c r="K20" s="36"/>
      <c r="L20" s="37"/>
      <c r="N20" s="29" t="s">
        <v>177</v>
      </c>
      <c r="P20" s="154">
        <v>2000</v>
      </c>
    </row>
    <row r="21" spans="2:26">
      <c r="B21" s="68" t="s">
        <v>154</v>
      </c>
      <c r="C21" s="69" t="s">
        <v>152</v>
      </c>
      <c r="D21" s="70">
        <v>1</v>
      </c>
      <c r="E21" s="71">
        <v>6</v>
      </c>
      <c r="F21" s="71"/>
      <c r="G21" s="72"/>
      <c r="H21" s="69" t="s">
        <v>69</v>
      </c>
      <c r="I21" s="73">
        <f>P13</f>
        <v>4</v>
      </c>
      <c r="J21" s="45">
        <f>(I21*E21)</f>
        <v>24</v>
      </c>
      <c r="K21" s="74" t="s">
        <v>150</v>
      </c>
      <c r="L21" s="37"/>
      <c r="O21" s="75"/>
      <c r="Q21" s="75"/>
    </row>
    <row r="22" spans="2:26">
      <c r="B22" s="68" t="s">
        <v>153</v>
      </c>
      <c r="C22" s="69" t="s">
        <v>152</v>
      </c>
      <c r="D22" s="83"/>
      <c r="E22" s="71">
        <v>2</v>
      </c>
      <c r="F22" s="71"/>
      <c r="G22" s="72"/>
      <c r="H22" s="69" t="s">
        <v>44</v>
      </c>
      <c r="I22" s="73">
        <f>P13</f>
        <v>4</v>
      </c>
      <c r="J22" s="44">
        <f>(I22*E22)</f>
        <v>8</v>
      </c>
      <c r="K22" s="74" t="s">
        <v>150</v>
      </c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47" t="s">
        <v>21</v>
      </c>
      <c r="C23" s="48" t="s">
        <v>152</v>
      </c>
      <c r="D23" s="84"/>
      <c r="E23" s="85">
        <v>0.05</v>
      </c>
      <c r="F23" s="85">
        <v>0.05</v>
      </c>
      <c r="G23" s="51"/>
      <c r="H23" s="48" t="s">
        <v>45</v>
      </c>
      <c r="I23" s="152">
        <f>P14/5000</f>
        <v>6.0000000000000001E-3</v>
      </c>
      <c r="J23" s="44">
        <f>I23*E42</f>
        <v>34.800000000000004</v>
      </c>
      <c r="K23" s="87" t="s">
        <v>47</v>
      </c>
      <c r="L23" s="37"/>
      <c r="O23" s="75"/>
      <c r="Q23" s="75"/>
    </row>
    <row r="24" spans="2:26" ht="13.5" thickBot="1">
      <c r="B24" s="26" t="s">
        <v>14</v>
      </c>
      <c r="C24" s="79"/>
      <c r="D24" s="90"/>
      <c r="E24" s="91">
        <f>SUM(E21:E23)</f>
        <v>8.0500000000000007</v>
      </c>
      <c r="F24" s="91">
        <f>SUM(F21:F23)</f>
        <v>0.05</v>
      </c>
      <c r="G24" s="79"/>
      <c r="H24" s="92"/>
      <c r="I24" s="93"/>
      <c r="J24" s="61">
        <f>SUM(J21:J23)</f>
        <v>66.800000000000011</v>
      </c>
      <c r="K24" s="94"/>
      <c r="L24" s="37"/>
      <c r="O24" s="96"/>
      <c r="Q24" s="75"/>
    </row>
    <row r="25" spans="2:26">
      <c r="B25" s="3" t="s">
        <v>22</v>
      </c>
      <c r="C25" s="95"/>
      <c r="D25" s="35"/>
      <c r="E25" s="34"/>
      <c r="F25" s="34"/>
      <c r="G25" s="34"/>
      <c r="H25" s="63"/>
      <c r="I25" s="67"/>
      <c r="J25" s="67"/>
      <c r="K25" s="36"/>
      <c r="L25" s="37"/>
    </row>
    <row r="26" spans="2:26">
      <c r="B26" s="68" t="s">
        <v>155</v>
      </c>
      <c r="C26" s="97"/>
      <c r="D26" s="83"/>
      <c r="E26" s="98"/>
      <c r="F26" s="98"/>
      <c r="G26" s="72">
        <f>P20</f>
        <v>2000</v>
      </c>
      <c r="H26" s="69" t="s">
        <v>174</v>
      </c>
      <c r="I26" s="73">
        <f>P19</f>
        <v>0.6</v>
      </c>
      <c r="J26" s="45">
        <f>(I26*G26)</f>
        <v>1200</v>
      </c>
      <c r="K26" s="74" t="s">
        <v>78</v>
      </c>
      <c r="L26" s="37"/>
    </row>
    <row r="27" spans="2:26">
      <c r="B27" s="68" t="s">
        <v>75</v>
      </c>
      <c r="C27" s="97"/>
      <c r="D27" s="83"/>
      <c r="E27" s="98"/>
      <c r="F27" s="98"/>
      <c r="G27" s="72">
        <f>O28</f>
        <v>20</v>
      </c>
      <c r="H27" s="69" t="s">
        <v>45</v>
      </c>
      <c r="I27" s="73">
        <f>Q28</f>
        <v>1.21</v>
      </c>
      <c r="J27" s="45">
        <f>(I27*G27)</f>
        <v>24.2</v>
      </c>
      <c r="K27" s="74" t="s">
        <v>158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76</v>
      </c>
      <c r="C28" s="97"/>
      <c r="D28" s="83"/>
      <c r="E28" s="98"/>
      <c r="F28" s="98"/>
      <c r="G28" s="72">
        <f>O29</f>
        <v>50</v>
      </c>
      <c r="H28" s="69" t="s">
        <v>45</v>
      </c>
      <c r="I28" s="73">
        <f>Q29</f>
        <v>0.98</v>
      </c>
      <c r="J28" s="45">
        <f>(I28*G28)</f>
        <v>49</v>
      </c>
      <c r="K28" s="74" t="s">
        <v>159</v>
      </c>
      <c r="L28" s="37"/>
      <c r="N28" s="37" t="s">
        <v>121</v>
      </c>
      <c r="O28" s="75">
        <v>20</v>
      </c>
      <c r="P28" s="38">
        <f>(Q28*O28)</f>
        <v>24.2</v>
      </c>
      <c r="Q28" s="78">
        <v>1.21</v>
      </c>
    </row>
    <row r="29" spans="2:26">
      <c r="B29" s="68" t="s">
        <v>80</v>
      </c>
      <c r="C29" s="97"/>
      <c r="D29" s="70">
        <v>1</v>
      </c>
      <c r="E29" s="98"/>
      <c r="F29" s="98"/>
      <c r="G29" s="72"/>
      <c r="H29" s="69" t="s">
        <v>69</v>
      </c>
      <c r="I29" s="73">
        <f>P16</f>
        <v>1.5</v>
      </c>
      <c r="J29" s="45">
        <f>P16</f>
        <v>1.5</v>
      </c>
      <c r="K29" s="74" t="s">
        <v>81</v>
      </c>
      <c r="L29" s="37"/>
      <c r="N29" s="29" t="s">
        <v>157</v>
      </c>
      <c r="O29" s="75">
        <v>50</v>
      </c>
      <c r="P29" s="38">
        <f>(Q29*O29)</f>
        <v>49</v>
      </c>
      <c r="Q29" s="78">
        <v>0.98</v>
      </c>
    </row>
    <row r="30" spans="2:26">
      <c r="B30" s="39" t="s">
        <v>24</v>
      </c>
      <c r="C30" s="99"/>
      <c r="D30" s="100"/>
      <c r="E30" s="101"/>
      <c r="F30" s="101"/>
      <c r="G30" s="101">
        <v>0.8</v>
      </c>
      <c r="H30" s="40" t="s">
        <v>45</v>
      </c>
      <c r="I30" s="44">
        <f>P17</f>
        <v>25.82</v>
      </c>
      <c r="J30" s="45">
        <f>(I30*G30)</f>
        <v>20.656000000000002</v>
      </c>
      <c r="K30" s="46" t="s">
        <v>160</v>
      </c>
      <c r="L30" s="37"/>
      <c r="Q30" s="78"/>
    </row>
    <row r="31" spans="2:26" ht="13.5" thickBot="1">
      <c r="B31" s="102" t="s">
        <v>57</v>
      </c>
      <c r="C31" s="103"/>
      <c r="D31" s="104"/>
      <c r="E31" s="105"/>
      <c r="F31" s="105"/>
      <c r="G31" s="105"/>
      <c r="H31" s="106" t="s">
        <v>69</v>
      </c>
      <c r="I31" s="52">
        <f>P18</f>
        <v>122.4</v>
      </c>
      <c r="J31" s="86">
        <f>P18</f>
        <v>122.4</v>
      </c>
      <c r="K31" s="53" t="s">
        <v>89</v>
      </c>
      <c r="L31" s="37"/>
    </row>
    <row r="32" spans="2:26" ht="13.5" thickBot="1">
      <c r="B32" s="54" t="s">
        <v>14</v>
      </c>
      <c r="C32" s="107"/>
      <c r="D32" s="80"/>
      <c r="E32" s="79"/>
      <c r="F32" s="79"/>
      <c r="G32" s="79"/>
      <c r="H32" s="79"/>
      <c r="I32" s="79"/>
      <c r="J32" s="61">
        <f>SUM(J26:J31)</f>
        <v>1417.7560000000001</v>
      </c>
      <c r="K32" s="62"/>
      <c r="L32" s="37"/>
    </row>
    <row r="33" spans="2:12" ht="13.5" thickBot="1">
      <c r="B33" s="54" t="s">
        <v>25</v>
      </c>
      <c r="C33" s="108"/>
      <c r="D33" s="80"/>
      <c r="E33" s="79"/>
      <c r="F33" s="79"/>
      <c r="G33" s="79"/>
      <c r="H33" s="79"/>
      <c r="I33" s="79"/>
      <c r="J33" s="61">
        <f>(J12+J19+J24+J32)</f>
        <v>1553.8185000000001</v>
      </c>
      <c r="K33" s="62"/>
      <c r="L33" s="37"/>
    </row>
    <row r="34" spans="2:12">
      <c r="B34" s="3" t="s">
        <v>26</v>
      </c>
      <c r="C34" s="95"/>
      <c r="D34" s="35"/>
      <c r="E34" s="34"/>
      <c r="F34" s="34"/>
      <c r="G34" s="34"/>
      <c r="H34" s="34"/>
      <c r="I34" s="34"/>
      <c r="J34" s="67"/>
      <c r="K34" s="36"/>
      <c r="L34" s="37"/>
    </row>
    <row r="35" spans="2:12">
      <c r="B35" s="39" t="s">
        <v>27</v>
      </c>
      <c r="C35" s="99"/>
      <c r="D35" s="100"/>
      <c r="E35" s="101"/>
      <c r="F35" s="101"/>
      <c r="G35" s="101"/>
      <c r="H35" s="99"/>
      <c r="I35" s="101"/>
      <c r="J35" s="44">
        <f>J33*0.05</f>
        <v>77.690925000000007</v>
      </c>
      <c r="K35" s="46"/>
      <c r="L35" s="37"/>
    </row>
    <row r="36" spans="2:12">
      <c r="B36" s="39" t="s">
        <v>28</v>
      </c>
      <c r="D36" s="100"/>
      <c r="E36" s="101"/>
      <c r="F36" s="101"/>
      <c r="G36" s="101"/>
      <c r="H36" s="101"/>
      <c r="I36" s="101"/>
      <c r="J36" s="44">
        <f>P15</f>
        <v>75</v>
      </c>
      <c r="K36" s="46"/>
      <c r="L36" s="37"/>
    </row>
    <row r="37" spans="2:12">
      <c r="B37" s="39" t="s">
        <v>29</v>
      </c>
      <c r="C37" s="99"/>
      <c r="D37" s="100"/>
      <c r="E37" s="101"/>
      <c r="F37" s="101"/>
      <c r="G37" s="101"/>
      <c r="H37" s="101"/>
      <c r="I37" s="101"/>
      <c r="J37" s="44">
        <f>((J33+J35+J36)*0.07)</f>
        <v>119.45565975000002</v>
      </c>
      <c r="K37" s="46"/>
      <c r="L37" s="37"/>
    </row>
    <row r="38" spans="2:12">
      <c r="B38" s="109" t="s">
        <v>30</v>
      </c>
      <c r="C38" s="97"/>
      <c r="D38" s="110"/>
      <c r="E38" s="111"/>
      <c r="F38" s="111"/>
      <c r="G38" s="111"/>
      <c r="H38" s="111"/>
      <c r="I38" s="111"/>
      <c r="J38" s="112">
        <f>((J33+J35+J36)*0.03)</f>
        <v>51.195282750000004</v>
      </c>
      <c r="K38" s="87"/>
      <c r="L38" s="37"/>
    </row>
    <row r="39" spans="2:12" ht="13.5" thickBot="1">
      <c r="B39" s="113" t="s">
        <v>14</v>
      </c>
      <c r="C39" s="107"/>
      <c r="D39" s="114"/>
      <c r="E39" s="115"/>
      <c r="F39" s="115"/>
      <c r="G39" s="115"/>
      <c r="H39" s="115"/>
      <c r="I39" s="115"/>
      <c r="J39" s="116">
        <f>SUM(J35:J38)</f>
        <v>323.34186749999998</v>
      </c>
      <c r="K39" s="117"/>
      <c r="L39" s="37"/>
    </row>
    <row r="40" spans="2:12" ht="13.5" thickBot="1">
      <c r="B40" s="2" t="s">
        <v>31</v>
      </c>
      <c r="C40" s="108"/>
      <c r="D40" s="80"/>
      <c r="E40" s="58">
        <v>1.32</v>
      </c>
      <c r="F40" s="58">
        <v>0.81</v>
      </c>
      <c r="G40" s="79"/>
      <c r="H40" s="79"/>
      <c r="I40" s="79"/>
      <c r="J40" s="61">
        <f>(J33+J39)</f>
        <v>1877.1603675000001</v>
      </c>
      <c r="K40" s="62"/>
      <c r="L40" s="37"/>
    </row>
    <row r="41" spans="2:12" ht="13.5" thickBot="1">
      <c r="B41" s="37"/>
      <c r="C41" s="37"/>
      <c r="D41" s="37"/>
      <c r="E41" s="118"/>
      <c r="F41" s="118"/>
      <c r="G41" s="37"/>
      <c r="H41" s="37"/>
      <c r="I41" s="37"/>
      <c r="J41" s="37"/>
      <c r="K41" s="37"/>
      <c r="L41" s="37"/>
    </row>
    <row r="42" spans="2:12">
      <c r="B42" s="119" t="s">
        <v>32</v>
      </c>
      <c r="C42" s="120" t="s">
        <v>67</v>
      </c>
      <c r="D42" s="64"/>
      <c r="E42" s="121">
        <v>5800</v>
      </c>
      <c r="F42" s="64"/>
      <c r="G42" s="122"/>
      <c r="H42" s="122"/>
      <c r="I42" s="122"/>
      <c r="J42" s="122"/>
      <c r="K42" s="36"/>
      <c r="L42" s="37"/>
    </row>
    <row r="43" spans="2:12">
      <c r="B43" s="39" t="s">
        <v>33</v>
      </c>
      <c r="C43" s="123" t="s">
        <v>68</v>
      </c>
      <c r="D43" s="123"/>
      <c r="E43" s="124">
        <v>0</v>
      </c>
      <c r="F43" s="125"/>
      <c r="G43" s="37"/>
      <c r="H43" s="37"/>
      <c r="I43" s="37"/>
      <c r="J43" s="37"/>
      <c r="K43" s="87"/>
      <c r="L43" s="37"/>
    </row>
    <row r="44" spans="2:12">
      <c r="B44" s="39" t="s">
        <v>34</v>
      </c>
      <c r="C44" s="123" t="s">
        <v>68</v>
      </c>
      <c r="D44" s="123"/>
      <c r="E44" s="124">
        <f>(J40-E43)</f>
        <v>1877.1603675000001</v>
      </c>
      <c r="F44" s="125"/>
      <c r="G44" s="126"/>
      <c r="H44" s="126"/>
      <c r="I44" s="126"/>
      <c r="J44" s="126"/>
      <c r="K44" s="46"/>
      <c r="L44" s="37"/>
    </row>
    <row r="45" spans="2:12">
      <c r="B45" s="39" t="s">
        <v>34</v>
      </c>
      <c r="C45" s="123" t="s">
        <v>35</v>
      </c>
      <c r="D45" s="123"/>
      <c r="E45" s="124">
        <f>(E44/E42)</f>
        <v>0.32364833922413794</v>
      </c>
      <c r="F45" s="125"/>
      <c r="G45" s="37"/>
      <c r="H45" s="37"/>
      <c r="I45" s="37"/>
      <c r="J45" s="37"/>
      <c r="K45" s="87"/>
      <c r="L45" s="37"/>
    </row>
    <row r="46" spans="2:12" ht="13.5" thickBot="1">
      <c r="B46" s="113" t="s">
        <v>82</v>
      </c>
      <c r="C46" s="127" t="s">
        <v>35</v>
      </c>
      <c r="D46" s="127"/>
      <c r="E46" s="128">
        <f>E45*1.3</f>
        <v>0.42074284099137932</v>
      </c>
      <c r="F46" s="129"/>
      <c r="G46" s="103"/>
      <c r="H46" s="103"/>
      <c r="I46" s="103"/>
      <c r="J46" s="103"/>
      <c r="K46" s="130"/>
      <c r="L46" s="37"/>
    </row>
    <row r="47" spans="2:12">
      <c r="B47" s="37"/>
      <c r="C47" s="28"/>
      <c r="D47" s="28"/>
      <c r="E47" s="131"/>
      <c r="F47" s="131"/>
      <c r="G47" s="37"/>
      <c r="H47" s="37"/>
      <c r="I47" s="37"/>
      <c r="J47" s="37"/>
      <c r="K47" s="37"/>
      <c r="L47" s="37"/>
    </row>
    <row r="48" spans="2:12">
      <c r="B48" s="37"/>
      <c r="C48" s="28"/>
      <c r="D48" s="28"/>
      <c r="E48" s="131"/>
      <c r="F48" s="131"/>
      <c r="G48" s="37"/>
      <c r="H48" s="37"/>
      <c r="I48" s="37"/>
      <c r="J48" s="37"/>
      <c r="K48" s="37"/>
      <c r="L48" s="37"/>
    </row>
    <row r="49" spans="2:12">
      <c r="B49" s="29" t="s">
        <v>83</v>
      </c>
      <c r="L49" s="37"/>
    </row>
    <row r="50" spans="2:12">
      <c r="B50" s="29" t="s">
        <v>218</v>
      </c>
    </row>
    <row r="71" spans="9:10">
      <c r="I71" s="205"/>
      <c r="J71" s="205"/>
    </row>
    <row r="72" spans="9:10">
      <c r="I72" s="196"/>
      <c r="J72" s="196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</sheetData>
  <mergeCells count="11">
    <mergeCell ref="I76:J76"/>
    <mergeCell ref="I77:J77"/>
    <mergeCell ref="I71:J71"/>
    <mergeCell ref="I72:J72"/>
    <mergeCell ref="I73:J73"/>
    <mergeCell ref="I74:J74"/>
    <mergeCell ref="B1:J1"/>
    <mergeCell ref="C3:D5"/>
    <mergeCell ref="E3:F3"/>
    <mergeCell ref="E4:F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1" orientation="landscape" r:id="rId1"/>
  <headerFooter alignWithMargins="0"/>
  <ignoredErrors>
    <ignoredError sqref="J2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8"/>
  <sheetViews>
    <sheetView workbookViewId="0">
      <selection activeCell="N4" sqref="N4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85546875" style="29" bestFit="1" customWidth="1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7.85546875" style="29" customWidth="1"/>
    <col min="15" max="15" width="8.85546875" style="29" customWidth="1"/>
    <col min="16" max="16" width="10.285156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242</v>
      </c>
      <c r="C1" s="195"/>
      <c r="D1" s="195"/>
      <c r="E1" s="195"/>
      <c r="F1" s="195"/>
      <c r="G1" s="195"/>
      <c r="H1" s="195"/>
      <c r="I1" s="195"/>
      <c r="J1" s="195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59</v>
      </c>
      <c r="D7" s="41">
        <v>1</v>
      </c>
      <c r="E7" s="42">
        <v>0.6</v>
      </c>
      <c r="F7" s="42">
        <v>0.6</v>
      </c>
      <c r="G7" s="43">
        <v>2</v>
      </c>
      <c r="H7" s="40" t="s">
        <v>69</v>
      </c>
      <c r="I7" s="44">
        <f>P11</f>
        <v>4</v>
      </c>
      <c r="J7" s="45">
        <f>(G7*I7)+(E7*P12)</f>
        <v>11</v>
      </c>
      <c r="K7" s="46" t="s">
        <v>37</v>
      </c>
      <c r="L7" s="37"/>
      <c r="P7" s="38"/>
    </row>
    <row r="8" spans="2:16">
      <c r="B8" s="39" t="s">
        <v>11</v>
      </c>
      <c r="C8" s="40" t="s">
        <v>113</v>
      </c>
      <c r="D8" s="41"/>
      <c r="E8" s="42">
        <v>0.15</v>
      </c>
      <c r="F8" s="42">
        <v>0.15</v>
      </c>
      <c r="G8" s="43">
        <v>1.5</v>
      </c>
      <c r="H8" s="40" t="s">
        <v>69</v>
      </c>
      <c r="I8" s="44">
        <f>P11</f>
        <v>4</v>
      </c>
      <c r="J8" s="45">
        <f>(I8*G8)+(P12*E8)</f>
        <v>6.75</v>
      </c>
      <c r="K8" s="46" t="s">
        <v>39</v>
      </c>
      <c r="L8" s="37"/>
      <c r="P8" s="38"/>
    </row>
    <row r="9" spans="2:16">
      <c r="B9" s="39" t="s">
        <v>12</v>
      </c>
      <c r="C9" s="40" t="s">
        <v>161</v>
      </c>
      <c r="D9" s="41">
        <v>1</v>
      </c>
      <c r="E9" s="42">
        <v>0.15</v>
      </c>
      <c r="F9" s="42">
        <v>0.15</v>
      </c>
      <c r="G9" s="43">
        <v>1.5</v>
      </c>
      <c r="H9" s="40" t="s">
        <v>69</v>
      </c>
      <c r="I9" s="44">
        <f>P11</f>
        <v>4</v>
      </c>
      <c r="J9" s="45">
        <f>(I9*G9)+(P12*E9)</f>
        <v>6.75</v>
      </c>
      <c r="K9" s="46" t="s">
        <v>38</v>
      </c>
      <c r="L9" s="37"/>
      <c r="P9" s="38"/>
    </row>
    <row r="10" spans="2:16">
      <c r="B10" s="39" t="s">
        <v>166</v>
      </c>
      <c r="C10" s="40" t="s">
        <v>161</v>
      </c>
      <c r="D10" s="41">
        <v>1</v>
      </c>
      <c r="E10" s="42">
        <v>0.2</v>
      </c>
      <c r="F10" s="42">
        <v>0.2</v>
      </c>
      <c r="G10" s="43">
        <v>1</v>
      </c>
      <c r="H10" s="40" t="s">
        <v>69</v>
      </c>
      <c r="I10" s="44">
        <f>P11</f>
        <v>4</v>
      </c>
      <c r="J10" s="45">
        <f>(I10*G10)+(P11*E10)</f>
        <v>4.8</v>
      </c>
      <c r="K10" s="46" t="s">
        <v>168</v>
      </c>
      <c r="L10" s="37"/>
      <c r="P10" s="29" t="s">
        <v>225</v>
      </c>
    </row>
    <row r="11" spans="2:16" ht="13.5" thickBot="1">
      <c r="B11" s="39" t="s">
        <v>166</v>
      </c>
      <c r="C11" s="40" t="s">
        <v>119</v>
      </c>
      <c r="D11" s="49"/>
      <c r="E11" s="50">
        <v>0.2</v>
      </c>
      <c r="F11" s="50">
        <v>0.2</v>
      </c>
      <c r="G11" s="51"/>
      <c r="H11" s="48" t="s">
        <v>44</v>
      </c>
      <c r="I11" s="52">
        <f>P12</f>
        <v>5</v>
      </c>
      <c r="J11" s="45">
        <f>P12*E11</f>
        <v>1</v>
      </c>
      <c r="K11" s="53" t="s">
        <v>167</v>
      </c>
      <c r="L11" s="37"/>
      <c r="N11" s="29" t="s">
        <v>88</v>
      </c>
      <c r="P11" s="38">
        <v>4</v>
      </c>
    </row>
    <row r="12" spans="2:16" ht="13.5" thickBot="1">
      <c r="B12" s="54" t="s">
        <v>14</v>
      </c>
      <c r="C12" s="55"/>
      <c r="D12" s="56"/>
      <c r="E12" s="57">
        <f>SUM(E7:E11)</f>
        <v>1.3</v>
      </c>
      <c r="F12" s="58">
        <f>SUM(F7:F11)</f>
        <v>1.3</v>
      </c>
      <c r="G12" s="59"/>
      <c r="H12" s="56"/>
      <c r="I12" s="60"/>
      <c r="J12" s="61">
        <f>SUM(J7:J11)</f>
        <v>30.3</v>
      </c>
      <c r="K12" s="62"/>
      <c r="L12" s="37"/>
      <c r="N12" s="29" t="s">
        <v>178</v>
      </c>
      <c r="P12" s="38">
        <v>5</v>
      </c>
    </row>
    <row r="13" spans="2:16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179</v>
      </c>
      <c r="P13" s="148">
        <v>4</v>
      </c>
    </row>
    <row r="14" spans="2:16">
      <c r="B14" s="68" t="s">
        <v>16</v>
      </c>
      <c r="C14" s="69" t="s">
        <v>163</v>
      </c>
      <c r="D14" s="70">
        <v>1</v>
      </c>
      <c r="E14" s="71">
        <v>0.42</v>
      </c>
      <c r="F14" s="71">
        <v>0.42</v>
      </c>
      <c r="G14" s="72">
        <v>3</v>
      </c>
      <c r="H14" s="69" t="s">
        <v>69</v>
      </c>
      <c r="I14" s="73">
        <f>P11</f>
        <v>4</v>
      </c>
      <c r="J14" s="45">
        <f>(P12*E14)+(G14*I14)</f>
        <v>14.1</v>
      </c>
      <c r="K14" s="74" t="s">
        <v>42</v>
      </c>
      <c r="L14" s="37"/>
      <c r="N14" s="29" t="s">
        <v>21</v>
      </c>
      <c r="P14" s="38">
        <v>30</v>
      </c>
    </row>
    <row r="15" spans="2:16">
      <c r="B15" s="39" t="s">
        <v>16</v>
      </c>
      <c r="C15" s="40" t="s">
        <v>163</v>
      </c>
      <c r="D15" s="41">
        <v>1</v>
      </c>
      <c r="E15" s="42">
        <v>0.36</v>
      </c>
      <c r="F15" s="42"/>
      <c r="G15" s="43"/>
      <c r="H15" s="40" t="s">
        <v>44</v>
      </c>
      <c r="I15" s="44">
        <f>P12</f>
        <v>5</v>
      </c>
      <c r="J15" s="44">
        <f>D15*(I15*E15)</f>
        <v>1.7999999999999998</v>
      </c>
      <c r="K15" s="46" t="s">
        <v>41</v>
      </c>
      <c r="L15" s="37"/>
      <c r="N15" s="29" t="s">
        <v>28</v>
      </c>
      <c r="P15" s="38">
        <v>240</v>
      </c>
    </row>
    <row r="16" spans="2:16">
      <c r="B16" s="68" t="s">
        <v>99</v>
      </c>
      <c r="C16" s="69" t="s">
        <v>148</v>
      </c>
      <c r="D16" s="70">
        <v>1</v>
      </c>
      <c r="E16" s="71">
        <v>8</v>
      </c>
      <c r="F16" s="71"/>
      <c r="G16" s="72"/>
      <c r="H16" s="69" t="s">
        <v>44</v>
      </c>
      <c r="I16" s="73">
        <f>P11</f>
        <v>4</v>
      </c>
      <c r="J16" s="45">
        <f>D16*(P12*E16)</f>
        <v>40</v>
      </c>
      <c r="K16" s="74" t="s">
        <v>162</v>
      </c>
      <c r="L16" s="37"/>
      <c r="N16" s="29" t="s">
        <v>80</v>
      </c>
      <c r="O16" s="75"/>
      <c r="P16" s="38">
        <v>1.5</v>
      </c>
    </row>
    <row r="17" spans="2:26">
      <c r="B17" s="39" t="s">
        <v>17</v>
      </c>
      <c r="C17" s="40" t="s">
        <v>148</v>
      </c>
      <c r="D17" s="41"/>
      <c r="E17" s="42">
        <v>1.5</v>
      </c>
      <c r="F17" s="76"/>
      <c r="G17" s="43"/>
      <c r="H17" s="40" t="s">
        <v>44</v>
      </c>
      <c r="I17" s="44">
        <f>P12</f>
        <v>5</v>
      </c>
      <c r="J17" s="45">
        <f>(I17*E17)</f>
        <v>7.5</v>
      </c>
      <c r="K17" s="77" t="s">
        <v>164</v>
      </c>
      <c r="L17" s="37"/>
      <c r="N17" s="29" t="s">
        <v>63</v>
      </c>
      <c r="P17" s="38">
        <v>135</v>
      </c>
      <c r="Q17" s="78"/>
    </row>
    <row r="18" spans="2:26" ht="13.5" thickBot="1">
      <c r="B18" s="39" t="s">
        <v>86</v>
      </c>
      <c r="C18" s="40" t="s">
        <v>169</v>
      </c>
      <c r="D18" s="41">
        <v>3</v>
      </c>
      <c r="E18" s="42">
        <v>2</v>
      </c>
      <c r="F18" s="76">
        <v>1.5</v>
      </c>
      <c r="G18" s="132">
        <v>3</v>
      </c>
      <c r="H18" s="40" t="s">
        <v>69</v>
      </c>
      <c r="I18" s="133">
        <f>P11</f>
        <v>4</v>
      </c>
      <c r="J18" s="45">
        <f>D18*((I18*G18)+(E18*P12))</f>
        <v>66</v>
      </c>
      <c r="K18" s="46" t="s">
        <v>171</v>
      </c>
      <c r="N18" s="29" t="s">
        <v>65</v>
      </c>
      <c r="P18" s="29">
        <v>36</v>
      </c>
    </row>
    <row r="19" spans="2:26" ht="13.5" thickBot="1">
      <c r="B19" s="54" t="s">
        <v>14</v>
      </c>
      <c r="C19" s="79"/>
      <c r="D19" s="80"/>
      <c r="E19" s="58">
        <f>SUM(E14:E18)</f>
        <v>12.28</v>
      </c>
      <c r="F19" s="58">
        <f>SUM(F14:F18)</f>
        <v>1.92</v>
      </c>
      <c r="G19" s="81"/>
      <c r="H19" s="55"/>
      <c r="I19" s="82"/>
      <c r="J19" s="61">
        <f>SUM(J14:J18)</f>
        <v>129.4</v>
      </c>
      <c r="K19" s="62"/>
      <c r="L19" s="37"/>
      <c r="N19" s="29" t="s">
        <v>96</v>
      </c>
      <c r="P19" s="38">
        <v>9</v>
      </c>
    </row>
    <row r="20" spans="2:26">
      <c r="B20" s="3" t="s">
        <v>18</v>
      </c>
      <c r="C20" s="34"/>
      <c r="D20" s="35"/>
      <c r="E20" s="65"/>
      <c r="F20" s="65"/>
      <c r="G20" s="66"/>
      <c r="H20" s="63"/>
      <c r="I20" s="67"/>
      <c r="J20" s="67"/>
      <c r="K20" s="36"/>
      <c r="L20" s="37"/>
      <c r="N20" s="29" t="s">
        <v>97</v>
      </c>
      <c r="P20" s="38">
        <v>6</v>
      </c>
    </row>
    <row r="21" spans="2:26">
      <c r="B21" s="68" t="s">
        <v>19</v>
      </c>
      <c r="C21" s="69" t="s">
        <v>59</v>
      </c>
      <c r="D21" s="70">
        <v>1</v>
      </c>
      <c r="E21" s="71">
        <v>2</v>
      </c>
      <c r="F21" s="71">
        <v>0.8</v>
      </c>
      <c r="G21" s="72"/>
      <c r="H21" s="69" t="s">
        <v>44</v>
      </c>
      <c r="I21" s="73">
        <f>P12</f>
        <v>5</v>
      </c>
      <c r="J21" s="45">
        <f>(I21*E21)+(P12*F21)</f>
        <v>14</v>
      </c>
      <c r="K21" s="74" t="s">
        <v>170</v>
      </c>
      <c r="L21" s="37"/>
      <c r="N21" s="29" t="s">
        <v>175</v>
      </c>
      <c r="O21" s="75">
        <v>3</v>
      </c>
      <c r="P21" s="148">
        <v>3</v>
      </c>
      <c r="Q21" s="75"/>
    </row>
    <row r="22" spans="2:26">
      <c r="B22" s="68" t="s">
        <v>165</v>
      </c>
      <c r="C22" s="69" t="s">
        <v>59</v>
      </c>
      <c r="D22" s="83"/>
      <c r="E22" s="71">
        <v>1</v>
      </c>
      <c r="F22" s="71"/>
      <c r="G22" s="72"/>
      <c r="H22" s="69" t="s">
        <v>44</v>
      </c>
      <c r="I22" s="73">
        <f>P13</f>
        <v>4</v>
      </c>
      <c r="J22" s="44">
        <f>(I22*E22)</f>
        <v>4</v>
      </c>
      <c r="K22" s="74" t="s">
        <v>162</v>
      </c>
      <c r="L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47" t="s">
        <v>21</v>
      </c>
      <c r="C23" s="48" t="s">
        <v>59</v>
      </c>
      <c r="D23" s="84"/>
      <c r="E23" s="85">
        <v>0.05</v>
      </c>
      <c r="F23" s="85">
        <v>0.05</v>
      </c>
      <c r="G23" s="51"/>
      <c r="H23" s="48" t="s">
        <v>45</v>
      </c>
      <c r="I23" s="86">
        <f>P14/2000</f>
        <v>1.4999999999999999E-2</v>
      </c>
      <c r="J23" s="44">
        <f>I23*E43</f>
        <v>2.25</v>
      </c>
      <c r="K23" s="87" t="s">
        <v>47</v>
      </c>
      <c r="L23" s="37"/>
      <c r="O23" s="75"/>
      <c r="Q23" s="75"/>
    </row>
    <row r="24" spans="2:26" ht="13.5" thickBot="1">
      <c r="B24" s="26" t="s">
        <v>14</v>
      </c>
      <c r="C24" s="79"/>
      <c r="D24" s="90"/>
      <c r="E24" s="91">
        <f>SUM(E21:E23)</f>
        <v>3.05</v>
      </c>
      <c r="F24" s="91">
        <f>SUM(F21:F23)</f>
        <v>0.85000000000000009</v>
      </c>
      <c r="G24" s="79"/>
      <c r="H24" s="92"/>
      <c r="I24" s="93"/>
      <c r="J24" s="61">
        <f>SUM(J21:J23)</f>
        <v>20.25</v>
      </c>
      <c r="K24" s="94"/>
      <c r="L24" s="37"/>
      <c r="O24" s="96"/>
      <c r="Q24" s="75"/>
    </row>
    <row r="25" spans="2:26">
      <c r="B25" s="3" t="s">
        <v>22</v>
      </c>
      <c r="C25" s="34"/>
      <c r="D25" s="35"/>
      <c r="E25" s="34"/>
      <c r="F25" s="34"/>
      <c r="G25" s="34"/>
      <c r="H25" s="63"/>
      <c r="I25" s="67"/>
      <c r="J25" s="67"/>
      <c r="K25" s="36"/>
      <c r="L25" s="37"/>
    </row>
    <row r="26" spans="2:26">
      <c r="B26" s="68" t="s">
        <v>23</v>
      </c>
      <c r="C26" s="98"/>
      <c r="D26" s="83"/>
      <c r="E26" s="98"/>
      <c r="F26" s="98"/>
      <c r="G26" s="72">
        <f>P20</f>
        <v>6</v>
      </c>
      <c r="H26" s="69" t="s">
        <v>45</v>
      </c>
      <c r="I26" s="73">
        <f>P19</f>
        <v>9</v>
      </c>
      <c r="J26" s="45">
        <f>(I26*G26)</f>
        <v>54</v>
      </c>
      <c r="K26" s="74" t="s">
        <v>78</v>
      </c>
      <c r="L26" s="37"/>
    </row>
    <row r="27" spans="2:26">
      <c r="B27" s="68" t="s">
        <v>75</v>
      </c>
      <c r="C27" s="98"/>
      <c r="D27" s="83"/>
      <c r="E27" s="98"/>
      <c r="F27" s="98"/>
      <c r="G27" s="72">
        <f>O28</f>
        <v>20</v>
      </c>
      <c r="H27" s="69" t="s">
        <v>45</v>
      </c>
      <c r="I27" s="73">
        <f>Q28</f>
        <v>1.68</v>
      </c>
      <c r="J27" s="45">
        <f>(I27*G27)</f>
        <v>33.6</v>
      </c>
      <c r="K27" s="74" t="s">
        <v>48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76</v>
      </c>
      <c r="C28" s="98"/>
      <c r="D28" s="83"/>
      <c r="E28" s="98"/>
      <c r="F28" s="98"/>
      <c r="G28" s="72">
        <f>O29</f>
        <v>15</v>
      </c>
      <c r="H28" s="69" t="s">
        <v>45</v>
      </c>
      <c r="I28" s="73">
        <f>Q29</f>
        <v>0.82</v>
      </c>
      <c r="J28" s="45">
        <f>(I28*G28)</f>
        <v>12.299999999999999</v>
      </c>
      <c r="K28" s="74" t="s">
        <v>77</v>
      </c>
      <c r="L28" s="37"/>
      <c r="N28" s="37" t="s">
        <v>48</v>
      </c>
      <c r="O28" s="75">
        <v>20</v>
      </c>
      <c r="P28" s="38">
        <f>(Q28*O28)</f>
        <v>33.6</v>
      </c>
      <c r="Q28" s="78">
        <v>1.68</v>
      </c>
    </row>
    <row r="29" spans="2:26">
      <c r="B29" s="68" t="s">
        <v>80</v>
      </c>
      <c r="C29" s="98"/>
      <c r="D29" s="70">
        <v>1</v>
      </c>
      <c r="E29" s="98"/>
      <c r="F29" s="98"/>
      <c r="G29" s="72"/>
      <c r="H29" s="69" t="s">
        <v>69</v>
      </c>
      <c r="I29" s="73">
        <f>P16</f>
        <v>1.5</v>
      </c>
      <c r="J29" s="45">
        <f>P16</f>
        <v>1.5</v>
      </c>
      <c r="K29" s="74" t="s">
        <v>81</v>
      </c>
      <c r="L29" s="37"/>
      <c r="N29" s="29" t="s">
        <v>79</v>
      </c>
      <c r="O29" s="75">
        <v>15</v>
      </c>
      <c r="P29" s="38">
        <f>(Q29*O29)</f>
        <v>12.299999999999999</v>
      </c>
      <c r="Q29" s="78">
        <v>0.82</v>
      </c>
    </row>
    <row r="30" spans="2:26">
      <c r="B30" s="39" t="s">
        <v>24</v>
      </c>
      <c r="C30" s="101"/>
      <c r="D30" s="100"/>
      <c r="E30" s="101"/>
      <c r="F30" s="101"/>
      <c r="G30" s="101">
        <v>0.1</v>
      </c>
      <c r="H30" s="40" t="s">
        <v>45</v>
      </c>
      <c r="I30" s="44">
        <f>P17</f>
        <v>135</v>
      </c>
      <c r="J30" s="45">
        <f>(I30*G30)</f>
        <v>13.5</v>
      </c>
      <c r="K30" s="46" t="s">
        <v>172</v>
      </c>
      <c r="L30" s="37"/>
      <c r="Q30" s="78"/>
    </row>
    <row r="31" spans="2:26">
      <c r="B31" s="39" t="s">
        <v>24</v>
      </c>
      <c r="C31" s="101"/>
      <c r="D31" s="100"/>
      <c r="E31" s="101"/>
      <c r="F31" s="101"/>
      <c r="G31" s="101">
        <f>O21</f>
        <v>3</v>
      </c>
      <c r="H31" s="40" t="s">
        <v>174</v>
      </c>
      <c r="I31" s="44">
        <f>P21</f>
        <v>3</v>
      </c>
      <c r="J31" s="45">
        <f>(I31*G31)</f>
        <v>9</v>
      </c>
      <c r="K31" s="46" t="s">
        <v>173</v>
      </c>
      <c r="L31" s="37"/>
      <c r="Q31" s="78"/>
    </row>
    <row r="32" spans="2:26" ht="13.5" thickBot="1">
      <c r="B32" s="102" t="s">
        <v>57</v>
      </c>
      <c r="C32" s="105"/>
      <c r="D32" s="164">
        <v>1</v>
      </c>
      <c r="E32" s="105"/>
      <c r="F32" s="105"/>
      <c r="G32" s="105"/>
      <c r="H32" s="106" t="s">
        <v>69</v>
      </c>
      <c r="I32" s="52">
        <f>P18</f>
        <v>36</v>
      </c>
      <c r="J32" s="86">
        <f>P18</f>
        <v>36</v>
      </c>
      <c r="K32" s="53" t="s">
        <v>89</v>
      </c>
      <c r="L32" s="37"/>
    </row>
    <row r="33" spans="2:12" ht="13.5" thickBot="1">
      <c r="B33" s="54" t="s">
        <v>14</v>
      </c>
      <c r="C33" s="107"/>
      <c r="D33" s="80"/>
      <c r="E33" s="79"/>
      <c r="F33" s="79"/>
      <c r="G33" s="79"/>
      <c r="H33" s="79"/>
      <c r="I33" s="79"/>
      <c r="J33" s="61">
        <f>SUM(J26:J32)</f>
        <v>159.89999999999998</v>
      </c>
      <c r="K33" s="62"/>
      <c r="L33" s="37"/>
    </row>
    <row r="34" spans="2:12" ht="13.5" thickBot="1">
      <c r="B34" s="54" t="s">
        <v>25</v>
      </c>
      <c r="C34" s="108"/>
      <c r="D34" s="80"/>
      <c r="E34" s="79"/>
      <c r="F34" s="79"/>
      <c r="G34" s="79"/>
      <c r="H34" s="79"/>
      <c r="I34" s="79"/>
      <c r="J34" s="61">
        <f>(J12+J19+J24+J33)</f>
        <v>339.85</v>
      </c>
      <c r="K34" s="62"/>
      <c r="L34" s="37"/>
    </row>
    <row r="35" spans="2:12">
      <c r="B35" s="3" t="s">
        <v>26</v>
      </c>
      <c r="C35" s="95"/>
      <c r="D35" s="35"/>
      <c r="E35" s="34"/>
      <c r="F35" s="34"/>
      <c r="G35" s="34"/>
      <c r="H35" s="34"/>
      <c r="I35" s="34"/>
      <c r="J35" s="67"/>
      <c r="K35" s="36"/>
      <c r="L35" s="37"/>
    </row>
    <row r="36" spans="2:12">
      <c r="B36" s="39" t="s">
        <v>27</v>
      </c>
      <c r="C36" s="99"/>
      <c r="D36" s="100"/>
      <c r="E36" s="101"/>
      <c r="F36" s="101"/>
      <c r="G36" s="101"/>
      <c r="H36" s="101"/>
      <c r="I36" s="101"/>
      <c r="J36" s="44">
        <f>J34*0.05</f>
        <v>16.992500000000003</v>
      </c>
      <c r="K36" s="46"/>
      <c r="L36" s="37"/>
    </row>
    <row r="37" spans="2:12">
      <c r="B37" s="39" t="s">
        <v>28</v>
      </c>
      <c r="C37" s="99"/>
      <c r="D37" s="100"/>
      <c r="E37" s="101"/>
      <c r="F37" s="101"/>
      <c r="G37" s="101"/>
      <c r="H37" s="101"/>
      <c r="I37" s="101"/>
      <c r="J37" s="44">
        <f>P15</f>
        <v>240</v>
      </c>
      <c r="K37" s="46"/>
      <c r="L37" s="37"/>
    </row>
    <row r="38" spans="2:12">
      <c r="B38" s="39" t="s">
        <v>29</v>
      </c>
      <c r="C38" s="99"/>
      <c r="D38" s="100"/>
      <c r="E38" s="101"/>
      <c r="F38" s="101"/>
      <c r="G38" s="101"/>
      <c r="H38" s="101"/>
      <c r="I38" s="101"/>
      <c r="J38" s="44">
        <f>((J34+J36+J37)*0.07)</f>
        <v>41.778975000000003</v>
      </c>
      <c r="K38" s="46"/>
      <c r="L38" s="37"/>
    </row>
    <row r="39" spans="2:12">
      <c r="B39" s="109" t="s">
        <v>30</v>
      </c>
      <c r="C39" s="97"/>
      <c r="D39" s="110"/>
      <c r="E39" s="111"/>
      <c r="F39" s="111"/>
      <c r="G39" s="111"/>
      <c r="H39" s="111"/>
      <c r="I39" s="111"/>
      <c r="J39" s="112">
        <f>((J34+J36+J37)*0.03)</f>
        <v>17.905275</v>
      </c>
      <c r="K39" s="87"/>
      <c r="L39" s="37"/>
    </row>
    <row r="40" spans="2:12" ht="13.5" thickBot="1">
      <c r="B40" s="113" t="s">
        <v>14</v>
      </c>
      <c r="C40" s="107"/>
      <c r="D40" s="114"/>
      <c r="E40" s="115"/>
      <c r="F40" s="115"/>
      <c r="G40" s="115"/>
      <c r="H40" s="115"/>
      <c r="I40" s="115"/>
      <c r="J40" s="116">
        <f>SUM(J36:J39)</f>
        <v>316.67675000000003</v>
      </c>
      <c r="K40" s="117"/>
      <c r="L40" s="37"/>
    </row>
    <row r="41" spans="2:12" ht="13.5" thickBot="1">
      <c r="B41" s="2" t="s">
        <v>31</v>
      </c>
      <c r="C41" s="108"/>
      <c r="D41" s="80"/>
      <c r="E41" s="58">
        <v>1.32</v>
      </c>
      <c r="F41" s="58">
        <v>0.81</v>
      </c>
      <c r="G41" s="79"/>
      <c r="H41" s="79"/>
      <c r="I41" s="79"/>
      <c r="J41" s="61">
        <f>(J34+J40)</f>
        <v>656.52674999999999</v>
      </c>
      <c r="K41" s="62"/>
      <c r="L41" s="37"/>
    </row>
    <row r="42" spans="2:12" ht="13.5" thickBot="1">
      <c r="B42" s="37"/>
      <c r="C42" s="37"/>
      <c r="D42" s="37"/>
      <c r="E42" s="118"/>
      <c r="F42" s="118"/>
      <c r="G42" s="37"/>
      <c r="H42" s="37"/>
      <c r="I42" s="37"/>
      <c r="J42" s="37"/>
      <c r="K42" s="37"/>
      <c r="L42" s="37"/>
    </row>
    <row r="43" spans="2:12">
      <c r="B43" s="119" t="s">
        <v>32</v>
      </c>
      <c r="C43" s="120" t="s">
        <v>67</v>
      </c>
      <c r="D43" s="64"/>
      <c r="E43" s="121">
        <v>150</v>
      </c>
      <c r="F43" s="64"/>
      <c r="G43" s="122"/>
      <c r="H43" s="122"/>
      <c r="I43" s="122"/>
      <c r="J43" s="122"/>
      <c r="K43" s="36"/>
      <c r="L43" s="37"/>
    </row>
    <row r="44" spans="2:12">
      <c r="B44" s="39" t="s">
        <v>33</v>
      </c>
      <c r="C44" s="123" t="s">
        <v>68</v>
      </c>
      <c r="D44" s="123"/>
      <c r="E44" s="124">
        <v>0</v>
      </c>
      <c r="F44" s="125"/>
      <c r="G44" s="37"/>
      <c r="H44" s="37"/>
      <c r="I44" s="37"/>
      <c r="J44" s="37"/>
      <c r="K44" s="87"/>
      <c r="L44" s="37"/>
    </row>
    <row r="45" spans="2:12">
      <c r="B45" s="39" t="s">
        <v>34</v>
      </c>
      <c r="C45" s="123" t="s">
        <v>68</v>
      </c>
      <c r="D45" s="123"/>
      <c r="E45" s="124">
        <f>(J41-E44)</f>
        <v>656.52674999999999</v>
      </c>
      <c r="F45" s="125"/>
      <c r="G45" s="126"/>
      <c r="H45" s="126"/>
      <c r="I45" s="126"/>
      <c r="J45" s="126"/>
      <c r="K45" s="46"/>
      <c r="L45" s="37"/>
    </row>
    <row r="46" spans="2:12">
      <c r="B46" s="39" t="s">
        <v>34</v>
      </c>
      <c r="C46" s="123" t="s">
        <v>35</v>
      </c>
      <c r="D46" s="123"/>
      <c r="E46" s="124">
        <f>(E45/E43)</f>
        <v>4.3768450000000003</v>
      </c>
      <c r="F46" s="125"/>
      <c r="G46" s="37"/>
      <c r="H46" s="37"/>
      <c r="I46" s="37"/>
      <c r="J46" s="37"/>
      <c r="K46" s="87"/>
      <c r="L46" s="37"/>
    </row>
    <row r="47" spans="2:12" ht="13.5" thickBot="1">
      <c r="B47" s="113" t="s">
        <v>82</v>
      </c>
      <c r="C47" s="127" t="s">
        <v>35</v>
      </c>
      <c r="D47" s="127"/>
      <c r="E47" s="128">
        <f>E46*1.3</f>
        <v>5.6898985000000009</v>
      </c>
      <c r="F47" s="129"/>
      <c r="G47" s="103"/>
      <c r="H47" s="103"/>
      <c r="I47" s="103"/>
      <c r="J47" s="103"/>
      <c r="K47" s="130"/>
      <c r="L47" s="37"/>
    </row>
    <row r="48" spans="2:12">
      <c r="B48" s="37"/>
      <c r="C48" s="28"/>
      <c r="D48" s="28"/>
      <c r="E48" s="131"/>
      <c r="F48" s="131"/>
      <c r="G48" s="37"/>
      <c r="H48" s="37"/>
      <c r="I48" s="37"/>
      <c r="J48" s="37"/>
      <c r="K48" s="37"/>
      <c r="L48" s="37"/>
    </row>
    <row r="49" spans="2:12">
      <c r="B49" s="37"/>
      <c r="C49" s="28"/>
      <c r="D49" s="28"/>
      <c r="E49" s="131"/>
      <c r="F49" s="131"/>
      <c r="G49" s="37"/>
      <c r="H49" s="37"/>
      <c r="I49" s="37"/>
      <c r="J49" s="37"/>
      <c r="K49" s="37"/>
      <c r="L49" s="37"/>
    </row>
    <row r="50" spans="2:12">
      <c r="B50" s="29" t="s">
        <v>83</v>
      </c>
      <c r="L50" s="37"/>
    </row>
    <row r="51" spans="2:12">
      <c r="B51" s="29" t="s">
        <v>218</v>
      </c>
    </row>
    <row r="72" spans="9:10">
      <c r="I72" s="205"/>
      <c r="J72" s="205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  <row r="78" spans="9:10">
      <c r="I78" s="196"/>
      <c r="J78" s="196"/>
    </row>
  </sheetData>
  <customSheetViews>
    <customSheetView guid="{8B6B86C0-2F1B-11D5-9D92-00606708EF55}" scale="75" showRuler="0" topLeftCell="A16">
      <selection activeCell="L39" sqref="L39"/>
      <pageMargins left="0.74803149606299213" right="0.74803149606299213" top="0.39370078740157483" bottom="0.39370078740157483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7:J77"/>
    <mergeCell ref="B1:J1"/>
    <mergeCell ref="I78:J78"/>
    <mergeCell ref="I72:J72"/>
    <mergeCell ref="I73:J73"/>
    <mergeCell ref="I74:J74"/>
    <mergeCell ref="C3:D5"/>
    <mergeCell ref="E3:F3"/>
    <mergeCell ref="E4:F4"/>
    <mergeCell ref="I75:J75"/>
    <mergeCell ref="I76:J76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78" orientation="landscape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7"/>
  <sheetViews>
    <sheetView workbookViewId="0">
      <selection activeCell="O5" sqref="N5:O5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243</v>
      </c>
      <c r="C1" s="194"/>
      <c r="D1" s="194"/>
      <c r="E1" s="194"/>
      <c r="F1" s="194"/>
      <c r="G1" s="194"/>
      <c r="H1" s="194"/>
      <c r="I1" s="194"/>
      <c r="J1" s="194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84</v>
      </c>
      <c r="D7" s="41">
        <v>1</v>
      </c>
      <c r="E7" s="42">
        <v>0.39</v>
      </c>
      <c r="F7" s="42">
        <v>0.39</v>
      </c>
      <c r="G7" s="43">
        <v>2</v>
      </c>
      <c r="H7" s="40" t="s">
        <v>69</v>
      </c>
      <c r="I7" s="44">
        <f>P11</f>
        <v>4.8</v>
      </c>
      <c r="J7" s="45">
        <f>(G7*I7)+(E7*P12)</f>
        <v>12.135</v>
      </c>
      <c r="K7" s="46" t="s">
        <v>37</v>
      </c>
      <c r="L7" s="37"/>
      <c r="P7" s="38"/>
    </row>
    <row r="8" spans="2:16">
      <c r="B8" s="39" t="s">
        <v>11</v>
      </c>
      <c r="C8" s="40" t="s">
        <v>84</v>
      </c>
      <c r="D8" s="41">
        <v>1</v>
      </c>
      <c r="E8" s="42">
        <v>0.3</v>
      </c>
      <c r="F8" s="42">
        <v>0.3</v>
      </c>
      <c r="G8" s="43">
        <v>1.5</v>
      </c>
      <c r="H8" s="40" t="s">
        <v>69</v>
      </c>
      <c r="I8" s="44">
        <f>P11</f>
        <v>4.8</v>
      </c>
      <c r="J8" s="45">
        <f>(I8*G8)+(P12*E8)</f>
        <v>9.1499999999999986</v>
      </c>
      <c r="K8" s="46" t="s">
        <v>39</v>
      </c>
      <c r="L8" s="37"/>
      <c r="P8" s="38"/>
    </row>
    <row r="9" spans="2:16">
      <c r="B9" s="39" t="s">
        <v>12</v>
      </c>
      <c r="C9" s="40" t="s">
        <v>84</v>
      </c>
      <c r="D9" s="41">
        <v>1</v>
      </c>
      <c r="E9" s="42">
        <v>0.3</v>
      </c>
      <c r="F9" s="42">
        <v>0.3</v>
      </c>
      <c r="G9" s="43">
        <v>1.5</v>
      </c>
      <c r="H9" s="40" t="s">
        <v>69</v>
      </c>
      <c r="I9" s="44">
        <f>P11</f>
        <v>4.8</v>
      </c>
      <c r="J9" s="45">
        <f>(I9*G9)+(P12*E9)</f>
        <v>9.1499999999999986</v>
      </c>
      <c r="K9" s="46" t="s">
        <v>38</v>
      </c>
      <c r="L9" s="37"/>
      <c r="P9" s="38"/>
    </row>
    <row r="10" spans="2:16">
      <c r="B10" s="39" t="s">
        <v>13</v>
      </c>
      <c r="C10" s="40" t="s">
        <v>84</v>
      </c>
      <c r="D10" s="41">
        <v>1</v>
      </c>
      <c r="E10" s="42">
        <v>0.2</v>
      </c>
      <c r="F10" s="42">
        <v>0.2</v>
      </c>
      <c r="G10" s="43">
        <v>1</v>
      </c>
      <c r="H10" s="40" t="s">
        <v>69</v>
      </c>
      <c r="I10" s="44">
        <f>P11</f>
        <v>4.8</v>
      </c>
      <c r="J10" s="45">
        <f>(I10*G10)+(P11*E10)</f>
        <v>5.76</v>
      </c>
      <c r="K10" s="46" t="s">
        <v>168</v>
      </c>
      <c r="L10" s="37"/>
      <c r="P10" s="29" t="s">
        <v>224</v>
      </c>
    </row>
    <row r="11" spans="2:16" ht="13.5" thickBot="1">
      <c r="B11" s="47" t="s">
        <v>13</v>
      </c>
      <c r="C11" s="48" t="s">
        <v>84</v>
      </c>
      <c r="D11" s="49"/>
      <c r="E11" s="50">
        <v>0.2</v>
      </c>
      <c r="F11" s="50"/>
      <c r="G11" s="51"/>
      <c r="H11" s="48" t="s">
        <v>44</v>
      </c>
      <c r="I11" s="52">
        <f>P12</f>
        <v>6.5</v>
      </c>
      <c r="J11" s="45">
        <f>P12*E11</f>
        <v>1.3</v>
      </c>
      <c r="K11" s="53" t="s">
        <v>167</v>
      </c>
      <c r="L11" s="37"/>
      <c r="N11" s="29" t="s">
        <v>88</v>
      </c>
      <c r="P11" s="38">
        <v>4.8</v>
      </c>
    </row>
    <row r="12" spans="2:16" ht="13.5" thickBot="1">
      <c r="B12" s="54" t="s">
        <v>14</v>
      </c>
      <c r="C12" s="55"/>
      <c r="D12" s="56"/>
      <c r="E12" s="57">
        <f>SUM(E7:E11)</f>
        <v>1.39</v>
      </c>
      <c r="F12" s="58">
        <f>SUM(F7:F11)</f>
        <v>1.19</v>
      </c>
      <c r="G12" s="59"/>
      <c r="H12" s="56"/>
      <c r="I12" s="60"/>
      <c r="J12" s="61">
        <f>SUM(J7:J11)</f>
        <v>37.49499999999999</v>
      </c>
      <c r="K12" s="62"/>
      <c r="L12" s="37"/>
      <c r="N12" s="29" t="s">
        <v>178</v>
      </c>
      <c r="P12" s="38">
        <v>6.5</v>
      </c>
    </row>
    <row r="13" spans="2:16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179</v>
      </c>
      <c r="P13" s="148">
        <v>5</v>
      </c>
    </row>
    <row r="14" spans="2:16">
      <c r="B14" s="68" t="s">
        <v>16</v>
      </c>
      <c r="C14" s="69" t="s">
        <v>58</v>
      </c>
      <c r="D14" s="70">
        <v>1</v>
      </c>
      <c r="E14" s="71">
        <v>0.2</v>
      </c>
      <c r="F14" s="71">
        <v>0.2</v>
      </c>
      <c r="G14" s="72">
        <v>1.5</v>
      </c>
      <c r="H14" s="69" t="s">
        <v>69</v>
      </c>
      <c r="I14" s="73">
        <f>P11</f>
        <v>4.8</v>
      </c>
      <c r="J14" s="45">
        <f>(P12*E14)+(G14*I14)</f>
        <v>8.5</v>
      </c>
      <c r="K14" s="74" t="s">
        <v>42</v>
      </c>
      <c r="L14" s="37"/>
      <c r="N14" s="29" t="s">
        <v>62</v>
      </c>
      <c r="P14" s="38">
        <v>0</v>
      </c>
    </row>
    <row r="15" spans="2:16">
      <c r="B15" s="39" t="s">
        <v>180</v>
      </c>
      <c r="C15" s="40" t="s">
        <v>58</v>
      </c>
      <c r="D15" s="41">
        <v>1</v>
      </c>
      <c r="E15" s="42">
        <v>10</v>
      </c>
      <c r="F15" s="42"/>
      <c r="G15" s="43"/>
      <c r="H15" s="40" t="s">
        <v>44</v>
      </c>
      <c r="I15" s="44">
        <f>P13</f>
        <v>5</v>
      </c>
      <c r="J15" s="44">
        <f>(I15*E15)</f>
        <v>50</v>
      </c>
      <c r="K15" s="46" t="s">
        <v>105</v>
      </c>
      <c r="L15" s="37"/>
      <c r="N15" s="29" t="s">
        <v>21</v>
      </c>
      <c r="P15" s="38">
        <v>30</v>
      </c>
    </row>
    <row r="16" spans="2:16">
      <c r="B16" s="39" t="s">
        <v>182</v>
      </c>
      <c r="C16" s="40" t="s">
        <v>58</v>
      </c>
      <c r="D16" s="41">
        <v>1</v>
      </c>
      <c r="E16" s="42">
        <v>10</v>
      </c>
      <c r="F16" s="42"/>
      <c r="G16" s="43"/>
      <c r="H16" s="40" t="s">
        <v>44</v>
      </c>
      <c r="I16" s="44">
        <f>P13</f>
        <v>5</v>
      </c>
      <c r="J16" s="44">
        <f>(I16*E16)</f>
        <v>50</v>
      </c>
      <c r="K16" s="46" t="s">
        <v>105</v>
      </c>
      <c r="L16" s="37"/>
      <c r="N16" s="29" t="s">
        <v>28</v>
      </c>
      <c r="P16" s="38">
        <v>30</v>
      </c>
    </row>
    <row r="17" spans="2:26" ht="13.5" thickBot="1">
      <c r="B17" s="68" t="s">
        <v>17</v>
      </c>
      <c r="C17" s="69" t="s">
        <v>161</v>
      </c>
      <c r="D17" s="70">
        <v>1</v>
      </c>
      <c r="E17" s="71">
        <v>0.09</v>
      </c>
      <c r="F17" s="71">
        <v>0.09</v>
      </c>
      <c r="G17" s="72">
        <v>0.5</v>
      </c>
      <c r="H17" s="69" t="s">
        <v>69</v>
      </c>
      <c r="I17" s="73">
        <f>P12</f>
        <v>6.5</v>
      </c>
      <c r="J17" s="45">
        <f>(P13*E17)+(G17*I17)</f>
        <v>3.7</v>
      </c>
      <c r="K17" s="74" t="s">
        <v>43</v>
      </c>
      <c r="L17" s="37"/>
      <c r="N17" s="29" t="s">
        <v>80</v>
      </c>
      <c r="O17" s="75"/>
      <c r="P17" s="38">
        <v>1</v>
      </c>
      <c r="Q17" s="78"/>
    </row>
    <row r="18" spans="2:26" ht="13.5" thickBot="1">
      <c r="B18" s="54" t="s">
        <v>14</v>
      </c>
      <c r="C18" s="79"/>
      <c r="D18" s="80"/>
      <c r="E18" s="58">
        <f>SUM(E14:E17)</f>
        <v>20.29</v>
      </c>
      <c r="F18" s="58">
        <f>SUM(F14:F17)</f>
        <v>0.29000000000000004</v>
      </c>
      <c r="G18" s="81"/>
      <c r="H18" s="55"/>
      <c r="I18" s="82"/>
      <c r="J18" s="61">
        <f>SUM(J14:J17)</f>
        <v>112.2</v>
      </c>
      <c r="K18" s="62"/>
      <c r="N18" s="29" t="s">
        <v>63</v>
      </c>
      <c r="P18" s="38">
        <v>0</v>
      </c>
    </row>
    <row r="19" spans="2:26">
      <c r="B19" s="3" t="s">
        <v>18</v>
      </c>
      <c r="C19" s="34"/>
      <c r="D19" s="35"/>
      <c r="E19" s="65"/>
      <c r="F19" s="65"/>
      <c r="G19" s="66"/>
      <c r="H19" s="63"/>
      <c r="I19" s="67"/>
      <c r="J19" s="67"/>
      <c r="K19" s="36"/>
      <c r="L19" s="37"/>
      <c r="N19" s="29" t="s">
        <v>65</v>
      </c>
      <c r="P19" s="29">
        <v>0</v>
      </c>
    </row>
    <row r="20" spans="2:26">
      <c r="B20" s="68" t="s">
        <v>19</v>
      </c>
      <c r="C20" s="69" t="s">
        <v>183</v>
      </c>
      <c r="D20" s="70">
        <v>1</v>
      </c>
      <c r="E20" s="71">
        <v>18.45</v>
      </c>
      <c r="F20" s="71">
        <v>0.12</v>
      </c>
      <c r="G20" s="72"/>
      <c r="H20" s="69" t="s">
        <v>69</v>
      </c>
      <c r="I20" s="73">
        <f>P13</f>
        <v>5</v>
      </c>
      <c r="J20" s="45">
        <f>(I20*E20)</f>
        <v>92.25</v>
      </c>
      <c r="K20" s="74" t="s">
        <v>162</v>
      </c>
      <c r="L20" s="37"/>
      <c r="N20" s="29" t="s">
        <v>96</v>
      </c>
      <c r="P20" s="38">
        <v>8</v>
      </c>
    </row>
    <row r="21" spans="2:26">
      <c r="B21" s="68" t="s">
        <v>184</v>
      </c>
      <c r="C21" s="69" t="s">
        <v>183</v>
      </c>
      <c r="D21" s="70"/>
      <c r="E21" s="71">
        <v>0.6</v>
      </c>
      <c r="F21" s="71"/>
      <c r="G21" s="72"/>
      <c r="H21" s="69" t="s">
        <v>44</v>
      </c>
      <c r="I21" s="73">
        <f>P12</f>
        <v>6.5</v>
      </c>
      <c r="J21" s="44">
        <f>(I21*E21)</f>
        <v>3.9</v>
      </c>
      <c r="K21" s="74" t="s">
        <v>117</v>
      </c>
      <c r="L21" s="37"/>
      <c r="N21" s="29" t="s">
        <v>97</v>
      </c>
      <c r="P21" s="38">
        <v>0.5</v>
      </c>
      <c r="Q21" s="75"/>
    </row>
    <row r="22" spans="2:26" ht="13.5" thickBot="1">
      <c r="B22" s="47" t="s">
        <v>21</v>
      </c>
      <c r="C22" s="48" t="s">
        <v>183</v>
      </c>
      <c r="D22" s="49"/>
      <c r="E22" s="85">
        <v>0.5</v>
      </c>
      <c r="F22" s="85">
        <v>0.5</v>
      </c>
      <c r="G22" s="51"/>
      <c r="H22" s="48" t="s">
        <v>45</v>
      </c>
      <c r="I22" s="86">
        <f>P15/2000</f>
        <v>1.4999999999999999E-2</v>
      </c>
      <c r="J22" s="44">
        <f>I22*E40</f>
        <v>0.89999999999999991</v>
      </c>
      <c r="K22" s="87" t="s">
        <v>47</v>
      </c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26" t="s">
        <v>14</v>
      </c>
      <c r="C23" s="79"/>
      <c r="D23" s="90"/>
      <c r="E23" s="91">
        <f>SUM(E20:E22)</f>
        <v>19.55</v>
      </c>
      <c r="F23" s="91">
        <f>SUM(F20:F22)</f>
        <v>0.62</v>
      </c>
      <c r="G23" s="79"/>
      <c r="H23" s="92"/>
      <c r="I23" s="93"/>
      <c r="J23" s="61">
        <f>SUM(J20:J22)</f>
        <v>97.050000000000011</v>
      </c>
      <c r="K23" s="94"/>
      <c r="L23" s="37"/>
      <c r="O23" s="75"/>
      <c r="Q23" s="75"/>
    </row>
    <row r="24" spans="2:26">
      <c r="B24" s="3" t="s">
        <v>22</v>
      </c>
      <c r="C24" s="95"/>
      <c r="D24" s="35"/>
      <c r="E24" s="34"/>
      <c r="F24" s="34"/>
      <c r="G24" s="34"/>
      <c r="H24" s="63"/>
      <c r="I24" s="67"/>
      <c r="J24" s="67"/>
      <c r="K24" s="36"/>
      <c r="L24" s="37"/>
      <c r="O24" s="96"/>
      <c r="Q24" s="75"/>
    </row>
    <row r="25" spans="2:26">
      <c r="B25" s="68" t="s">
        <v>23</v>
      </c>
      <c r="C25" s="97"/>
      <c r="D25" s="83"/>
      <c r="E25" s="98"/>
      <c r="F25" s="98"/>
      <c r="G25" s="72">
        <f>P21</f>
        <v>0.5</v>
      </c>
      <c r="H25" s="69" t="s">
        <v>45</v>
      </c>
      <c r="I25" s="73">
        <f>P20</f>
        <v>8</v>
      </c>
      <c r="J25" s="45">
        <f>(I25*G25)</f>
        <v>4</v>
      </c>
      <c r="K25" s="74" t="s">
        <v>78</v>
      </c>
      <c r="L25" s="37"/>
    </row>
    <row r="26" spans="2:26">
      <c r="B26" s="68" t="s">
        <v>75</v>
      </c>
      <c r="C26" s="97"/>
      <c r="D26" s="83"/>
      <c r="E26" s="98"/>
      <c r="F26" s="98"/>
      <c r="G26" s="72">
        <f>O28</f>
        <v>10</v>
      </c>
      <c r="H26" s="69" t="s">
        <v>45</v>
      </c>
      <c r="I26" s="73">
        <f>Q28</f>
        <v>1.68</v>
      </c>
      <c r="J26" s="45">
        <f>(I26*G26)</f>
        <v>16.8</v>
      </c>
      <c r="K26" s="74" t="s">
        <v>48</v>
      </c>
      <c r="L26" s="37"/>
    </row>
    <row r="27" spans="2:26">
      <c r="B27" s="68" t="s">
        <v>76</v>
      </c>
      <c r="C27" s="97"/>
      <c r="D27" s="83"/>
      <c r="E27" s="98"/>
      <c r="F27" s="98"/>
      <c r="G27" s="72">
        <f>O29</f>
        <v>6</v>
      </c>
      <c r="H27" s="69" t="s">
        <v>45</v>
      </c>
      <c r="I27" s="73">
        <f>Q29</f>
        <v>0.78</v>
      </c>
      <c r="J27" s="45">
        <f>(I27*G27)</f>
        <v>4.68</v>
      </c>
      <c r="K27" s="77" t="s">
        <v>186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80</v>
      </c>
      <c r="C28" s="97"/>
      <c r="D28" s="70">
        <v>1</v>
      </c>
      <c r="E28" s="98"/>
      <c r="F28" s="98"/>
      <c r="G28" s="72"/>
      <c r="H28" s="69" t="s">
        <v>69</v>
      </c>
      <c r="I28" s="73">
        <f>P17</f>
        <v>1</v>
      </c>
      <c r="J28" s="45">
        <f>I28*D28</f>
        <v>1</v>
      </c>
      <c r="K28" s="74" t="s">
        <v>81</v>
      </c>
      <c r="L28" s="37"/>
      <c r="N28" s="37" t="s">
        <v>48</v>
      </c>
      <c r="O28" s="75">
        <v>10</v>
      </c>
      <c r="P28" s="38">
        <f>(Q28*O28)</f>
        <v>16.8</v>
      </c>
      <c r="Q28" s="78">
        <v>1.68</v>
      </c>
    </row>
    <row r="29" spans="2:26" ht="13.5" thickBot="1">
      <c r="B29" s="113" t="s">
        <v>24</v>
      </c>
      <c r="C29" s="155"/>
      <c r="D29" s="104"/>
      <c r="E29" s="105"/>
      <c r="F29" s="105"/>
      <c r="G29" s="105">
        <v>0.1</v>
      </c>
      <c r="H29" s="106" t="s">
        <v>45</v>
      </c>
      <c r="I29" s="52">
        <f>P18</f>
        <v>0</v>
      </c>
      <c r="J29" s="156">
        <f>(I29*G29)</f>
        <v>0</v>
      </c>
      <c r="K29" s="130" t="s">
        <v>49</v>
      </c>
      <c r="L29" s="37"/>
      <c r="N29" s="29" t="s">
        <v>185</v>
      </c>
      <c r="O29" s="75">
        <v>6</v>
      </c>
      <c r="P29" s="38">
        <f>(Q29*O29)</f>
        <v>4.68</v>
      </c>
      <c r="Q29" s="78">
        <v>0.78</v>
      </c>
    </row>
    <row r="30" spans="2:26" ht="13.5" thickBot="1">
      <c r="B30" s="54" t="s">
        <v>14</v>
      </c>
      <c r="C30" s="107"/>
      <c r="D30" s="80"/>
      <c r="E30" s="79"/>
      <c r="F30" s="79"/>
      <c r="G30" s="79"/>
      <c r="H30" s="79"/>
      <c r="I30" s="79"/>
      <c r="J30" s="61">
        <f>SUM(J25:J29)</f>
        <v>26.48</v>
      </c>
      <c r="K30" s="62"/>
      <c r="L30" s="37"/>
      <c r="Q30" s="78"/>
    </row>
    <row r="31" spans="2:26" ht="13.5" thickBot="1">
      <c r="B31" s="54" t="s">
        <v>25</v>
      </c>
      <c r="C31" s="108"/>
      <c r="D31" s="80"/>
      <c r="E31" s="79"/>
      <c r="F31" s="79"/>
      <c r="G31" s="79"/>
      <c r="H31" s="79"/>
      <c r="I31" s="79"/>
      <c r="J31" s="61">
        <f>(J12+J18+J23+J30)</f>
        <v>273.22500000000002</v>
      </c>
      <c r="K31" s="62"/>
      <c r="L31" s="37"/>
    </row>
    <row r="32" spans="2:26">
      <c r="B32" s="3" t="s">
        <v>26</v>
      </c>
      <c r="C32" s="95"/>
      <c r="D32" s="35"/>
      <c r="E32" s="34"/>
      <c r="F32" s="34"/>
      <c r="G32" s="34"/>
      <c r="H32" s="34"/>
      <c r="I32" s="34"/>
      <c r="J32" s="67"/>
      <c r="K32" s="36"/>
      <c r="L32" s="37"/>
    </row>
    <row r="33" spans="2:12">
      <c r="B33" s="39" t="s">
        <v>27</v>
      </c>
      <c r="C33" s="99"/>
      <c r="D33" s="100"/>
      <c r="E33" s="101"/>
      <c r="F33" s="101"/>
      <c r="G33" s="101"/>
      <c r="H33" s="101"/>
      <c r="I33" s="101"/>
      <c r="J33" s="44">
        <f>J31*0.05</f>
        <v>13.661250000000003</v>
      </c>
      <c r="K33" s="46"/>
      <c r="L33" s="37"/>
    </row>
    <row r="34" spans="2:12">
      <c r="B34" s="39" t="s">
        <v>28</v>
      </c>
      <c r="C34" s="99"/>
      <c r="D34" s="100"/>
      <c r="E34" s="101"/>
      <c r="F34" s="101"/>
      <c r="G34" s="101"/>
      <c r="H34" s="101"/>
      <c r="I34" s="101"/>
      <c r="J34" s="44">
        <f>P16</f>
        <v>30</v>
      </c>
      <c r="K34" s="46"/>
      <c r="L34" s="37"/>
    </row>
    <row r="35" spans="2:12">
      <c r="B35" s="39" t="s">
        <v>29</v>
      </c>
      <c r="C35" s="99"/>
      <c r="D35" s="100"/>
      <c r="E35" s="101"/>
      <c r="F35" s="101"/>
      <c r="G35" s="101"/>
      <c r="H35" s="101"/>
      <c r="I35" s="101"/>
      <c r="J35" s="44">
        <f>((J31+J33+J34)*0.07)</f>
        <v>22.182037500000003</v>
      </c>
      <c r="K35" s="46"/>
      <c r="L35" s="37"/>
    </row>
    <row r="36" spans="2:12">
      <c r="B36" s="109" t="s">
        <v>30</v>
      </c>
      <c r="C36" s="97"/>
      <c r="D36" s="110"/>
      <c r="E36" s="111"/>
      <c r="F36" s="111"/>
      <c r="G36" s="111"/>
      <c r="H36" s="111"/>
      <c r="I36" s="111"/>
      <c r="J36" s="112">
        <f>((J31+J33+J34)*0.03)</f>
        <v>9.5065875000000002</v>
      </c>
      <c r="K36" s="87"/>
      <c r="L36" s="37"/>
    </row>
    <row r="37" spans="2:12" ht="13.5" thickBot="1">
      <c r="B37" s="113" t="s">
        <v>14</v>
      </c>
      <c r="C37" s="107"/>
      <c r="D37" s="114"/>
      <c r="E37" s="115"/>
      <c r="F37" s="115"/>
      <c r="G37" s="115"/>
      <c r="H37" s="115"/>
      <c r="I37" s="115"/>
      <c r="J37" s="116">
        <f>SUM(J33:J36)</f>
        <v>75.349874999999997</v>
      </c>
      <c r="K37" s="117"/>
      <c r="L37" s="37"/>
    </row>
    <row r="38" spans="2:12" ht="13.5" thickBot="1">
      <c r="B38" s="2" t="s">
        <v>31</v>
      </c>
      <c r="C38" s="108"/>
      <c r="D38" s="80"/>
      <c r="E38" s="58"/>
      <c r="F38" s="58"/>
      <c r="G38" s="79"/>
      <c r="H38" s="79"/>
      <c r="I38" s="79"/>
      <c r="J38" s="61">
        <f>(J31+J37)</f>
        <v>348.57487500000002</v>
      </c>
      <c r="K38" s="62"/>
      <c r="L38" s="37"/>
    </row>
    <row r="39" spans="2:12" ht="13.5" thickBot="1">
      <c r="B39" s="37"/>
      <c r="C39" s="37"/>
      <c r="D39" s="37"/>
      <c r="E39" s="118"/>
      <c r="F39" s="118"/>
      <c r="G39" s="37"/>
      <c r="H39" s="37"/>
      <c r="I39" s="37"/>
      <c r="J39" s="37"/>
      <c r="K39" s="37"/>
      <c r="L39" s="37"/>
    </row>
    <row r="40" spans="2:12">
      <c r="B40" s="119" t="s">
        <v>32</v>
      </c>
      <c r="C40" s="120" t="s">
        <v>67</v>
      </c>
      <c r="D40" s="64"/>
      <c r="E40" s="121">
        <v>60</v>
      </c>
      <c r="F40" s="64"/>
      <c r="G40" s="122"/>
      <c r="H40" s="122"/>
      <c r="I40" s="122"/>
      <c r="J40" s="122"/>
      <c r="K40" s="36"/>
      <c r="L40" s="37"/>
    </row>
    <row r="41" spans="2:12">
      <c r="B41" s="39" t="s">
        <v>33</v>
      </c>
      <c r="C41" s="123" t="s">
        <v>68</v>
      </c>
      <c r="D41" s="123"/>
      <c r="E41" s="124">
        <v>105</v>
      </c>
      <c r="F41" s="125"/>
      <c r="G41" s="37" t="s">
        <v>187</v>
      </c>
      <c r="H41" s="37"/>
      <c r="I41" s="37"/>
      <c r="J41" s="37"/>
      <c r="K41" s="87"/>
      <c r="L41" s="37"/>
    </row>
    <row r="42" spans="2:12">
      <c r="B42" s="39" t="s">
        <v>34</v>
      </c>
      <c r="C42" s="123" t="s">
        <v>68</v>
      </c>
      <c r="D42" s="123"/>
      <c r="E42" s="124">
        <f>(J38-E41)</f>
        <v>243.57487500000002</v>
      </c>
      <c r="F42" s="125"/>
      <c r="G42" s="126"/>
      <c r="H42" s="126"/>
      <c r="I42" s="126"/>
      <c r="J42" s="126"/>
      <c r="K42" s="46"/>
      <c r="L42" s="37"/>
    </row>
    <row r="43" spans="2:12">
      <c r="B43" s="39" t="s">
        <v>34</v>
      </c>
      <c r="C43" s="123" t="s">
        <v>35</v>
      </c>
      <c r="D43" s="123"/>
      <c r="E43" s="124">
        <f>(E42/E40)</f>
        <v>4.0595812499999999</v>
      </c>
      <c r="F43" s="125"/>
      <c r="G43" s="37"/>
      <c r="H43" s="37"/>
      <c r="I43" s="37"/>
      <c r="J43" s="37"/>
      <c r="K43" s="87"/>
      <c r="L43" s="37"/>
    </row>
    <row r="44" spans="2:12" ht="13.5" thickBot="1">
      <c r="B44" s="113" t="s">
        <v>82</v>
      </c>
      <c r="C44" s="127" t="s">
        <v>35</v>
      </c>
      <c r="D44" s="127"/>
      <c r="E44" s="128">
        <f>E43*1.3</f>
        <v>5.277455625</v>
      </c>
      <c r="F44" s="129"/>
      <c r="G44" s="103"/>
      <c r="H44" s="103"/>
      <c r="I44" s="103"/>
      <c r="J44" s="103"/>
      <c r="K44" s="130"/>
      <c r="L44" s="37"/>
    </row>
    <row r="45" spans="2:12">
      <c r="L45" s="37"/>
    </row>
    <row r="46" spans="2:12">
      <c r="B46" s="37"/>
      <c r="C46" s="28"/>
      <c r="D46" s="28"/>
      <c r="E46" s="131"/>
      <c r="F46" s="131"/>
      <c r="G46" s="37"/>
      <c r="H46" s="37"/>
      <c r="I46" s="37"/>
      <c r="J46" s="37"/>
      <c r="K46" s="37"/>
      <c r="L46" s="37"/>
    </row>
    <row r="47" spans="2:12">
      <c r="B47" s="29" t="s">
        <v>83</v>
      </c>
      <c r="C47" s="28"/>
      <c r="D47" s="28"/>
      <c r="E47" s="131"/>
      <c r="F47" s="131"/>
      <c r="G47" s="37"/>
      <c r="H47" s="37"/>
      <c r="I47" s="37"/>
      <c r="J47" s="37"/>
      <c r="K47" s="37"/>
      <c r="L47" s="37"/>
    </row>
    <row r="48" spans="2:12">
      <c r="B48" s="29" t="s">
        <v>218</v>
      </c>
      <c r="L48" s="37"/>
    </row>
    <row r="49" spans="12:12">
      <c r="L49" s="37"/>
    </row>
    <row r="71" spans="9:10">
      <c r="I71" s="205"/>
      <c r="J71" s="205"/>
    </row>
    <row r="72" spans="9:10">
      <c r="I72" s="196"/>
      <c r="J72" s="196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</sheetData>
  <mergeCells count="11">
    <mergeCell ref="I76:J76"/>
    <mergeCell ref="I77:J77"/>
    <mergeCell ref="I71:J71"/>
    <mergeCell ref="I72:J72"/>
    <mergeCell ref="I73:J73"/>
    <mergeCell ref="I74:J74"/>
    <mergeCell ref="B1:J1"/>
    <mergeCell ref="C3:D5"/>
    <mergeCell ref="E3:F3"/>
    <mergeCell ref="E4:F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7"/>
  <sheetViews>
    <sheetView topLeftCell="B1" workbookViewId="0">
      <selection activeCell="N5" sqref="N5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7" s="23" customFormat="1">
      <c r="B1" s="194" t="s">
        <v>244</v>
      </c>
      <c r="C1" s="194"/>
      <c r="D1" s="194"/>
      <c r="E1" s="194"/>
      <c r="F1" s="194"/>
      <c r="G1" s="194"/>
      <c r="H1" s="194"/>
      <c r="I1" s="194"/>
    </row>
    <row r="2" spans="2:17" s="23" customFormat="1" ht="13.5" thickBot="1"/>
    <row r="3" spans="2:17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7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7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7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M6" s="193"/>
      <c r="P6" s="38"/>
    </row>
    <row r="7" spans="2:17">
      <c r="B7" s="39" t="s">
        <v>56</v>
      </c>
      <c r="C7" s="40" t="s">
        <v>59</v>
      </c>
      <c r="D7" s="41">
        <v>1</v>
      </c>
      <c r="E7" s="42">
        <v>0.39</v>
      </c>
      <c r="F7" s="42">
        <v>0.39</v>
      </c>
      <c r="G7" s="43">
        <v>2</v>
      </c>
      <c r="H7" s="40" t="s">
        <v>69</v>
      </c>
      <c r="I7" s="44">
        <f>P11</f>
        <v>4.8</v>
      </c>
      <c r="J7" s="45">
        <f>(G7*I7)+(E7*P12)</f>
        <v>12.135</v>
      </c>
      <c r="K7" s="46" t="s">
        <v>37</v>
      </c>
      <c r="L7" s="37"/>
      <c r="P7" s="38"/>
    </row>
    <row r="8" spans="2:17">
      <c r="B8" s="39" t="s">
        <v>11</v>
      </c>
      <c r="C8" s="40" t="s">
        <v>84</v>
      </c>
      <c r="D8" s="41"/>
      <c r="E8" s="42">
        <v>0.3</v>
      </c>
      <c r="F8" s="42">
        <v>0.3</v>
      </c>
      <c r="G8" s="43">
        <v>1.5</v>
      </c>
      <c r="H8" s="40" t="s">
        <v>69</v>
      </c>
      <c r="I8" s="44">
        <f>P11</f>
        <v>4.8</v>
      </c>
      <c r="J8" s="45">
        <f>(I8*G8)+(P12*E8)</f>
        <v>9.1499999999999986</v>
      </c>
      <c r="K8" s="46" t="s">
        <v>39</v>
      </c>
      <c r="L8" s="37"/>
      <c r="P8" s="38"/>
    </row>
    <row r="9" spans="2:17">
      <c r="B9" s="39" t="s">
        <v>12</v>
      </c>
      <c r="C9" s="40" t="s">
        <v>84</v>
      </c>
      <c r="D9" s="41">
        <v>1</v>
      </c>
      <c r="E9" s="42">
        <v>0.3</v>
      </c>
      <c r="F9" s="42">
        <v>0.3</v>
      </c>
      <c r="G9" s="43">
        <v>1.5</v>
      </c>
      <c r="H9" s="40" t="s">
        <v>69</v>
      </c>
      <c r="I9" s="44">
        <f>P11</f>
        <v>4.8</v>
      </c>
      <c r="J9" s="45">
        <f>(I9*G9)+(P12*E9)</f>
        <v>9.1499999999999986</v>
      </c>
      <c r="K9" s="46" t="s">
        <v>38</v>
      </c>
      <c r="L9" s="37"/>
      <c r="P9" s="38"/>
    </row>
    <row r="10" spans="2:17">
      <c r="B10" s="39" t="s">
        <v>13</v>
      </c>
      <c r="C10" s="40" t="s">
        <v>84</v>
      </c>
      <c r="D10" s="41">
        <v>1</v>
      </c>
      <c r="E10" s="42">
        <v>0.2</v>
      </c>
      <c r="F10" s="42">
        <v>0.2</v>
      </c>
      <c r="G10" s="43">
        <v>1</v>
      </c>
      <c r="H10" s="40" t="s">
        <v>69</v>
      </c>
      <c r="I10" s="44">
        <f>P11</f>
        <v>4.8</v>
      </c>
      <c r="J10" s="45">
        <f>(I10*G10)+(P11*E10)</f>
        <v>5.76</v>
      </c>
      <c r="K10" s="46" t="s">
        <v>168</v>
      </c>
      <c r="L10" s="37"/>
      <c r="P10" s="29" t="s">
        <v>224</v>
      </c>
      <c r="Q10" s="29" t="s">
        <v>225</v>
      </c>
    </row>
    <row r="11" spans="2:17" ht="13.5" thickBot="1">
      <c r="B11" s="47" t="s">
        <v>13</v>
      </c>
      <c r="C11" s="48" t="s">
        <v>84</v>
      </c>
      <c r="D11" s="49"/>
      <c r="E11" s="50">
        <v>0.2</v>
      </c>
      <c r="F11" s="50">
        <v>0.2</v>
      </c>
      <c r="G11" s="51"/>
      <c r="H11" s="48" t="s">
        <v>44</v>
      </c>
      <c r="I11" s="52">
        <f>P12</f>
        <v>6.5</v>
      </c>
      <c r="J11" s="45">
        <f>P12*E11</f>
        <v>1.3</v>
      </c>
      <c r="K11" s="53" t="s">
        <v>167</v>
      </c>
      <c r="L11" s="37"/>
      <c r="N11" s="29" t="s">
        <v>88</v>
      </c>
      <c r="P11" s="38">
        <v>4.8</v>
      </c>
      <c r="Q11" s="29">
        <v>4</v>
      </c>
    </row>
    <row r="12" spans="2:17" ht="13.5" thickBot="1">
      <c r="B12" s="54" t="s">
        <v>14</v>
      </c>
      <c r="C12" s="55"/>
      <c r="D12" s="56"/>
      <c r="E12" s="57">
        <f>SUM(E7:E11)</f>
        <v>1.39</v>
      </c>
      <c r="F12" s="58">
        <f>SUM(F7:F11)</f>
        <v>1.39</v>
      </c>
      <c r="G12" s="59"/>
      <c r="H12" s="56"/>
      <c r="I12" s="60"/>
      <c r="J12" s="61">
        <f>SUM(J7:J11)</f>
        <v>37.49499999999999</v>
      </c>
      <c r="K12" s="62"/>
      <c r="L12" s="37"/>
      <c r="N12" s="29" t="s">
        <v>178</v>
      </c>
      <c r="P12" s="38">
        <v>6.5</v>
      </c>
    </row>
    <row r="13" spans="2:17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179</v>
      </c>
      <c r="P13" s="148">
        <v>5</v>
      </c>
    </row>
    <row r="14" spans="2:17">
      <c r="B14" s="68" t="s">
        <v>16</v>
      </c>
      <c r="C14" s="69" t="s">
        <v>58</v>
      </c>
      <c r="D14" s="70">
        <v>1</v>
      </c>
      <c r="E14" s="71">
        <v>0.2</v>
      </c>
      <c r="F14" s="71">
        <v>0.2</v>
      </c>
      <c r="G14" s="72">
        <v>1.5</v>
      </c>
      <c r="H14" s="69" t="s">
        <v>69</v>
      </c>
      <c r="I14" s="73">
        <f>Q11</f>
        <v>4</v>
      </c>
      <c r="J14" s="45">
        <f>(P12*E14)+(G14*I14)</f>
        <v>7.3</v>
      </c>
      <c r="K14" s="74" t="s">
        <v>42</v>
      </c>
      <c r="L14" s="37"/>
      <c r="N14" s="29" t="s">
        <v>62</v>
      </c>
      <c r="P14" s="38">
        <v>0</v>
      </c>
    </row>
    <row r="15" spans="2:17">
      <c r="B15" s="39" t="s">
        <v>180</v>
      </c>
      <c r="C15" s="40" t="s">
        <v>58</v>
      </c>
      <c r="D15" s="190">
        <v>2</v>
      </c>
      <c r="E15" s="191">
        <v>18</v>
      </c>
      <c r="F15" s="42"/>
      <c r="G15" s="43"/>
      <c r="H15" s="40" t="s">
        <v>44</v>
      </c>
      <c r="I15" s="44">
        <f>P13</f>
        <v>5</v>
      </c>
      <c r="J15" s="44">
        <f>(I15*E15)</f>
        <v>90</v>
      </c>
      <c r="K15" s="46" t="s">
        <v>105</v>
      </c>
      <c r="L15" s="37"/>
      <c r="N15" s="29" t="s">
        <v>21</v>
      </c>
      <c r="P15" s="38">
        <v>30</v>
      </c>
    </row>
    <row r="16" spans="2:17">
      <c r="B16" s="39" t="s">
        <v>182</v>
      </c>
      <c r="C16" s="40" t="s">
        <v>58</v>
      </c>
      <c r="D16" s="190">
        <v>1</v>
      </c>
      <c r="E16" s="191">
        <v>18</v>
      </c>
      <c r="F16" s="42"/>
      <c r="G16" s="43"/>
      <c r="H16" s="40" t="s">
        <v>44</v>
      </c>
      <c r="I16" s="44">
        <f>P13</f>
        <v>5</v>
      </c>
      <c r="J16" s="44">
        <f>(I16*E16)</f>
        <v>90</v>
      </c>
      <c r="K16" s="46" t="s">
        <v>105</v>
      </c>
      <c r="L16" s="37"/>
      <c r="N16" s="29" t="s">
        <v>28</v>
      </c>
      <c r="P16" s="38">
        <v>75</v>
      </c>
    </row>
    <row r="17" spans="2:26">
      <c r="B17" s="68" t="s">
        <v>17</v>
      </c>
      <c r="C17" s="69" t="s">
        <v>161</v>
      </c>
      <c r="D17" s="70">
        <v>0</v>
      </c>
      <c r="E17" s="71">
        <v>0.09</v>
      </c>
      <c r="F17" s="71">
        <v>0.09</v>
      </c>
      <c r="G17" s="72">
        <v>0.5</v>
      </c>
      <c r="H17" s="69" t="s">
        <v>69</v>
      </c>
      <c r="I17" s="73">
        <f>P12</f>
        <v>6.5</v>
      </c>
      <c r="J17" s="45">
        <f>(P13*E17)+(G17*I17)</f>
        <v>3.7</v>
      </c>
      <c r="K17" s="74" t="s">
        <v>43</v>
      </c>
      <c r="L17" s="37"/>
      <c r="N17" s="29" t="s">
        <v>80</v>
      </c>
      <c r="O17" s="75"/>
      <c r="P17" s="38">
        <v>1.5</v>
      </c>
      <c r="Q17" s="78"/>
    </row>
    <row r="18" spans="2:26" ht="13.5" thickBot="1">
      <c r="B18" s="39" t="s">
        <v>86</v>
      </c>
      <c r="C18" s="40" t="s">
        <v>60</v>
      </c>
      <c r="D18" s="41">
        <v>2</v>
      </c>
      <c r="E18" s="42">
        <v>0.6</v>
      </c>
      <c r="F18" s="76">
        <v>1.5</v>
      </c>
      <c r="G18" s="132">
        <v>3</v>
      </c>
      <c r="H18" s="40" t="s">
        <v>69</v>
      </c>
      <c r="I18" s="133">
        <f>Q11</f>
        <v>4</v>
      </c>
      <c r="J18" s="45">
        <f>I18*(F18*G18)+(E18*P12)</f>
        <v>21.9</v>
      </c>
      <c r="K18" s="46" t="s">
        <v>87</v>
      </c>
      <c r="N18" s="29" t="s">
        <v>63</v>
      </c>
      <c r="P18" s="38">
        <v>0</v>
      </c>
    </row>
    <row r="19" spans="2:26" ht="13.5" thickBot="1">
      <c r="B19" s="54" t="s">
        <v>14</v>
      </c>
      <c r="C19" s="79"/>
      <c r="D19" s="80"/>
      <c r="E19" s="58">
        <f>SUM(E14:E18)</f>
        <v>36.890000000000008</v>
      </c>
      <c r="F19" s="58">
        <f>SUM(F14:F18)</f>
        <v>1.79</v>
      </c>
      <c r="G19" s="81"/>
      <c r="H19" s="55"/>
      <c r="I19" s="82"/>
      <c r="J19" s="61">
        <f>SUM(J14:J18)</f>
        <v>212.9</v>
      </c>
      <c r="K19" s="62"/>
      <c r="L19" s="37"/>
      <c r="N19" s="29" t="s">
        <v>65</v>
      </c>
      <c r="P19" s="29">
        <v>10.8</v>
      </c>
    </row>
    <row r="20" spans="2:26">
      <c r="B20" s="3" t="s">
        <v>18</v>
      </c>
      <c r="C20" s="34"/>
      <c r="D20" s="35"/>
      <c r="E20" s="65"/>
      <c r="F20" s="65"/>
      <c r="G20" s="66"/>
      <c r="H20" s="63"/>
      <c r="I20" s="67"/>
      <c r="J20" s="67"/>
      <c r="K20" s="36"/>
      <c r="L20" s="37"/>
      <c r="N20" s="29" t="s">
        <v>96</v>
      </c>
      <c r="P20" s="38">
        <v>8</v>
      </c>
    </row>
    <row r="21" spans="2:26">
      <c r="B21" s="68" t="s">
        <v>19</v>
      </c>
      <c r="C21" s="69" t="s">
        <v>183</v>
      </c>
      <c r="D21" s="70">
        <v>1</v>
      </c>
      <c r="E21" s="71">
        <v>16</v>
      </c>
      <c r="F21" s="71">
        <v>0.12</v>
      </c>
      <c r="G21" s="72"/>
      <c r="H21" s="69" t="s">
        <v>69</v>
      </c>
      <c r="I21" s="73">
        <f>P14</f>
        <v>0</v>
      </c>
      <c r="J21" s="45">
        <f>(I21*E21)</f>
        <v>0</v>
      </c>
      <c r="K21" s="74" t="s">
        <v>162</v>
      </c>
      <c r="L21" s="37"/>
      <c r="N21" s="29" t="s">
        <v>97</v>
      </c>
      <c r="P21" s="38">
        <v>0.5</v>
      </c>
      <c r="Q21" s="75"/>
    </row>
    <row r="22" spans="2:26">
      <c r="B22" s="68" t="s">
        <v>184</v>
      </c>
      <c r="C22" s="69" t="s">
        <v>183</v>
      </c>
      <c r="D22" s="70"/>
      <c r="E22" s="71">
        <v>0.6</v>
      </c>
      <c r="F22" s="71"/>
      <c r="G22" s="72"/>
      <c r="H22" s="69" t="s">
        <v>44</v>
      </c>
      <c r="I22" s="73">
        <f>P13</f>
        <v>5</v>
      </c>
      <c r="J22" s="44">
        <f>(I22*E22)</f>
        <v>3</v>
      </c>
      <c r="K22" s="74" t="s">
        <v>117</v>
      </c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47" t="s">
        <v>21</v>
      </c>
      <c r="C23" s="48" t="s">
        <v>183</v>
      </c>
      <c r="D23" s="49"/>
      <c r="E23" s="85">
        <v>0.05</v>
      </c>
      <c r="F23" s="85">
        <v>0.05</v>
      </c>
      <c r="G23" s="51"/>
      <c r="H23" s="48" t="s">
        <v>45</v>
      </c>
      <c r="I23" s="86">
        <f>P16/2000</f>
        <v>3.7499999999999999E-2</v>
      </c>
      <c r="J23" s="44">
        <f>I23*E41</f>
        <v>0</v>
      </c>
      <c r="K23" s="87" t="s">
        <v>47</v>
      </c>
      <c r="L23" s="37"/>
      <c r="O23" s="75"/>
      <c r="Q23" s="75"/>
    </row>
    <row r="24" spans="2:26" ht="13.5" thickBot="1">
      <c r="B24" s="26" t="s">
        <v>14</v>
      </c>
      <c r="C24" s="79"/>
      <c r="D24" s="90"/>
      <c r="E24" s="91">
        <f>SUM(E21:E23)</f>
        <v>16.650000000000002</v>
      </c>
      <c r="F24" s="91">
        <f>SUM(F21:F23)</f>
        <v>0.16999999999999998</v>
      </c>
      <c r="G24" s="79"/>
      <c r="H24" s="92"/>
      <c r="I24" s="93"/>
      <c r="J24" s="61">
        <f>SUM(J21:J23)</f>
        <v>3</v>
      </c>
      <c r="K24" s="94"/>
      <c r="L24" s="37"/>
      <c r="O24" s="96"/>
      <c r="Q24" s="75"/>
    </row>
    <row r="25" spans="2:26">
      <c r="B25" s="3" t="s">
        <v>22</v>
      </c>
      <c r="C25" s="95"/>
      <c r="D25" s="35"/>
      <c r="E25" s="34"/>
      <c r="F25" s="34"/>
      <c r="G25" s="34"/>
      <c r="H25" s="63"/>
      <c r="I25" s="67"/>
      <c r="J25" s="67"/>
      <c r="K25" s="36"/>
      <c r="L25" s="37"/>
    </row>
    <row r="26" spans="2:26">
      <c r="B26" s="68" t="s">
        <v>23</v>
      </c>
      <c r="C26" s="97"/>
      <c r="D26" s="83"/>
      <c r="E26" s="98"/>
      <c r="F26" s="98"/>
      <c r="G26" s="72">
        <f>P21</f>
        <v>0.5</v>
      </c>
      <c r="H26" s="69" t="s">
        <v>45</v>
      </c>
      <c r="I26" s="73">
        <f>P20</f>
        <v>8</v>
      </c>
      <c r="J26" s="45">
        <f>(I26*G26)</f>
        <v>4</v>
      </c>
      <c r="K26" s="74" t="s">
        <v>78</v>
      </c>
      <c r="L26" s="37"/>
    </row>
    <row r="27" spans="2:26">
      <c r="B27" s="68" t="s">
        <v>75</v>
      </c>
      <c r="C27" s="97"/>
      <c r="D27" s="83"/>
      <c r="E27" s="98"/>
      <c r="F27" s="98"/>
      <c r="G27" s="72">
        <f>O29</f>
        <v>9</v>
      </c>
      <c r="H27" s="69" t="s">
        <v>45</v>
      </c>
      <c r="I27" s="73">
        <f>Q28</f>
        <v>1.68</v>
      </c>
      <c r="J27" s="45">
        <f>(I27*G27)</f>
        <v>15.12</v>
      </c>
      <c r="K27" s="74" t="s">
        <v>48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76</v>
      </c>
      <c r="C28" s="97"/>
      <c r="D28" s="83"/>
      <c r="E28" s="98"/>
      <c r="F28" s="98"/>
      <c r="G28" s="72">
        <f>O29</f>
        <v>9</v>
      </c>
      <c r="H28" s="69" t="s">
        <v>45</v>
      </c>
      <c r="I28" s="73">
        <f>Q29</f>
        <v>0.78</v>
      </c>
      <c r="J28" s="45">
        <f>(I28*G28)</f>
        <v>7.0200000000000005</v>
      </c>
      <c r="K28" s="77" t="s">
        <v>186</v>
      </c>
      <c r="L28" s="37"/>
      <c r="N28" s="37" t="s">
        <v>48</v>
      </c>
      <c r="O28" s="75">
        <v>15</v>
      </c>
      <c r="P28" s="38">
        <f>(Q28*O28)</f>
        <v>25.2</v>
      </c>
      <c r="Q28" s="78">
        <v>1.68</v>
      </c>
    </row>
    <row r="29" spans="2:26">
      <c r="B29" s="68" t="s">
        <v>80</v>
      </c>
      <c r="C29" s="97"/>
      <c r="D29" s="70">
        <v>1</v>
      </c>
      <c r="E29" s="98"/>
      <c r="F29" s="98"/>
      <c r="G29" s="72"/>
      <c r="H29" s="69" t="s">
        <v>69</v>
      </c>
      <c r="I29" s="73">
        <f>P17</f>
        <v>1.5</v>
      </c>
      <c r="J29" s="45">
        <f>I29*D29</f>
        <v>1.5</v>
      </c>
      <c r="K29" s="74" t="s">
        <v>81</v>
      </c>
      <c r="L29" s="37"/>
      <c r="N29" s="29" t="s">
        <v>185</v>
      </c>
      <c r="O29" s="75">
        <v>9</v>
      </c>
      <c r="P29" s="38">
        <f>(Q29*O29)</f>
        <v>7.0200000000000005</v>
      </c>
      <c r="Q29" s="78">
        <v>0.78</v>
      </c>
    </row>
    <row r="30" spans="2:26">
      <c r="B30" s="39" t="s">
        <v>24</v>
      </c>
      <c r="C30" s="99"/>
      <c r="D30" s="100"/>
      <c r="E30" s="101"/>
      <c r="F30" s="101"/>
      <c r="G30" s="101">
        <v>0.1</v>
      </c>
      <c r="H30" s="40" t="s">
        <v>45</v>
      </c>
      <c r="I30" s="44">
        <f>P18</f>
        <v>0</v>
      </c>
      <c r="J30" s="45">
        <f>(I30*G30)</f>
        <v>0</v>
      </c>
      <c r="K30" s="46" t="s">
        <v>49</v>
      </c>
      <c r="L30" s="37"/>
      <c r="Q30" s="78"/>
    </row>
    <row r="31" spans="2:26" ht="13.5" thickBot="1">
      <c r="B31" s="159" t="s">
        <v>57</v>
      </c>
      <c r="C31" s="160"/>
      <c r="D31" s="49">
        <v>1</v>
      </c>
      <c r="E31" s="149"/>
      <c r="F31" s="149"/>
      <c r="G31" s="149"/>
      <c r="H31" s="48" t="s">
        <v>69</v>
      </c>
      <c r="I31" s="86">
        <f>P19</f>
        <v>10.8</v>
      </c>
      <c r="J31" s="86">
        <f>P19</f>
        <v>10.8</v>
      </c>
      <c r="K31" s="53" t="s">
        <v>89</v>
      </c>
      <c r="L31" s="37"/>
    </row>
    <row r="32" spans="2:26" ht="13.5" thickBot="1">
      <c r="B32" s="54" t="s">
        <v>14</v>
      </c>
      <c r="C32" s="107"/>
      <c r="D32" s="80"/>
      <c r="E32" s="79"/>
      <c r="F32" s="79"/>
      <c r="G32" s="79"/>
      <c r="H32" s="79"/>
      <c r="I32" s="79"/>
      <c r="J32" s="61">
        <f>SUM(J26:J31)</f>
        <v>38.44</v>
      </c>
      <c r="K32" s="62"/>
      <c r="L32" s="37"/>
    </row>
    <row r="33" spans="2:16" ht="13.5" thickBot="1">
      <c r="B33" s="54" t="s">
        <v>25</v>
      </c>
      <c r="C33" s="108"/>
      <c r="D33" s="80"/>
      <c r="E33" s="79"/>
      <c r="F33" s="79"/>
      <c r="G33" s="79"/>
      <c r="H33" s="79"/>
      <c r="I33" s="79"/>
      <c r="J33" s="61">
        <f>(J12+J19+J24+J32)</f>
        <v>291.83499999999998</v>
      </c>
      <c r="K33" s="62"/>
      <c r="L33" s="37"/>
    </row>
    <row r="34" spans="2:16">
      <c r="B34" s="3" t="s">
        <v>26</v>
      </c>
      <c r="C34" s="95"/>
      <c r="D34" s="35"/>
      <c r="E34" s="34"/>
      <c r="F34" s="34"/>
      <c r="G34" s="34"/>
      <c r="H34" s="34"/>
      <c r="I34" s="34"/>
      <c r="J34" s="67"/>
      <c r="K34" s="36"/>
      <c r="L34" s="37"/>
    </row>
    <row r="35" spans="2:16">
      <c r="B35" s="39" t="s">
        <v>27</v>
      </c>
      <c r="C35" s="99"/>
      <c r="D35" s="100"/>
      <c r="E35" s="101"/>
      <c r="F35" s="101"/>
      <c r="G35" s="101"/>
      <c r="H35" s="101"/>
      <c r="I35" s="101"/>
      <c r="J35" s="44">
        <f>J33*0.05</f>
        <v>14.591749999999999</v>
      </c>
      <c r="K35" s="46"/>
      <c r="L35" s="37"/>
    </row>
    <row r="36" spans="2:16">
      <c r="B36" s="39" t="s">
        <v>28</v>
      </c>
      <c r="C36" s="99"/>
      <c r="D36" s="100"/>
      <c r="E36" s="101"/>
      <c r="F36" s="101"/>
      <c r="G36" s="101"/>
      <c r="H36" s="101"/>
      <c r="I36" s="101"/>
      <c r="J36" s="44">
        <v>50</v>
      </c>
      <c r="K36" s="46"/>
      <c r="L36" s="37"/>
      <c r="P36" s="29" t="s">
        <v>66</v>
      </c>
    </row>
    <row r="37" spans="2:16">
      <c r="B37" s="39" t="s">
        <v>29</v>
      </c>
      <c r="C37" s="99"/>
      <c r="D37" s="100"/>
      <c r="E37" s="101"/>
      <c r="F37" s="101"/>
      <c r="G37" s="101"/>
      <c r="H37" s="101"/>
      <c r="I37" s="101"/>
      <c r="J37" s="44">
        <f>((J33+J35+J36)*0.07)</f>
        <v>24.949872500000001</v>
      </c>
      <c r="K37" s="46"/>
      <c r="L37" s="37"/>
    </row>
    <row r="38" spans="2:16">
      <c r="B38" s="109" t="s">
        <v>30</v>
      </c>
      <c r="C38" s="97"/>
      <c r="D38" s="110"/>
      <c r="E38" s="111"/>
      <c r="F38" s="111"/>
      <c r="G38" s="111"/>
      <c r="H38" s="111"/>
      <c r="I38" s="111"/>
      <c r="J38" s="112">
        <f>((J33+J35+J36)*0.03)</f>
        <v>10.692802499999999</v>
      </c>
      <c r="K38" s="87"/>
      <c r="L38" s="37"/>
    </row>
    <row r="39" spans="2:16" ht="13.5" thickBot="1">
      <c r="B39" s="113" t="s">
        <v>14</v>
      </c>
      <c r="C39" s="107"/>
      <c r="D39" s="114"/>
      <c r="E39" s="115"/>
      <c r="F39" s="115"/>
      <c r="G39" s="115"/>
      <c r="H39" s="115"/>
      <c r="I39" s="115"/>
      <c r="J39" s="116">
        <f>SUM(J35:J38)</f>
        <v>100.234425</v>
      </c>
      <c r="K39" s="117"/>
      <c r="L39" s="37"/>
    </row>
    <row r="40" spans="2:16" ht="13.5" thickBot="1">
      <c r="B40" s="2" t="s">
        <v>31</v>
      </c>
      <c r="C40" s="108"/>
      <c r="D40" s="80"/>
      <c r="E40" s="58">
        <v>1.32</v>
      </c>
      <c r="F40" s="58">
        <v>0.81</v>
      </c>
      <c r="G40" s="79"/>
      <c r="H40" s="79"/>
      <c r="I40" s="79"/>
      <c r="J40" s="61">
        <f>(J33+J39)</f>
        <v>392.06942499999997</v>
      </c>
      <c r="K40" s="62"/>
      <c r="L40" s="37"/>
    </row>
    <row r="41" spans="2:16" ht="13.5" thickBot="1">
      <c r="B41" s="37"/>
      <c r="C41" s="37"/>
      <c r="D41" s="37"/>
      <c r="E41" s="118"/>
      <c r="F41" s="118"/>
      <c r="G41" s="37"/>
      <c r="H41" s="37"/>
      <c r="I41" s="37"/>
      <c r="J41" s="37"/>
      <c r="K41" s="37"/>
      <c r="L41" s="37"/>
    </row>
    <row r="42" spans="2:16">
      <c r="B42" s="119" t="s">
        <v>32</v>
      </c>
      <c r="C42" s="120" t="s">
        <v>67</v>
      </c>
      <c r="D42" s="64"/>
      <c r="E42" s="121">
        <v>100</v>
      </c>
      <c r="F42" s="64"/>
      <c r="G42" s="122"/>
      <c r="H42" s="122"/>
      <c r="I42" s="122"/>
      <c r="J42" s="122"/>
      <c r="K42" s="36"/>
      <c r="L42" s="37"/>
    </row>
    <row r="43" spans="2:16">
      <c r="B43" s="39" t="s">
        <v>33</v>
      </c>
      <c r="C43" s="123" t="s">
        <v>68</v>
      </c>
      <c r="D43" s="123"/>
      <c r="E43" s="124">
        <v>168</v>
      </c>
      <c r="F43" s="125"/>
      <c r="G43" s="181" t="s">
        <v>229</v>
      </c>
      <c r="H43" s="37"/>
      <c r="I43" s="37"/>
      <c r="J43" s="37"/>
      <c r="K43" s="87"/>
      <c r="L43" s="37"/>
    </row>
    <row r="44" spans="2:16">
      <c r="B44" s="39" t="s">
        <v>34</v>
      </c>
      <c r="C44" s="123" t="s">
        <v>68</v>
      </c>
      <c r="D44" s="123"/>
      <c r="E44" s="124">
        <f>(J40-E43)</f>
        <v>224.06942499999997</v>
      </c>
      <c r="F44" s="125"/>
      <c r="G44" s="126"/>
      <c r="H44" s="126"/>
      <c r="I44" s="126"/>
      <c r="J44" s="126"/>
      <c r="K44" s="46"/>
      <c r="L44" s="37"/>
    </row>
    <row r="45" spans="2:16">
      <c r="B45" s="39" t="s">
        <v>34</v>
      </c>
      <c r="C45" s="123" t="s">
        <v>35</v>
      </c>
      <c r="D45" s="123"/>
      <c r="E45" s="124">
        <f>(E44/E42)</f>
        <v>2.2406942499999998</v>
      </c>
      <c r="F45" s="125"/>
      <c r="G45" s="37"/>
      <c r="H45" s="37"/>
      <c r="I45" s="37"/>
      <c r="J45" s="37"/>
      <c r="K45" s="87"/>
      <c r="L45" s="37"/>
    </row>
    <row r="46" spans="2:16" ht="13.5" thickBot="1">
      <c r="B46" s="113" t="s">
        <v>82</v>
      </c>
      <c r="C46" s="127" t="s">
        <v>35</v>
      </c>
      <c r="D46" s="127"/>
      <c r="E46" s="128">
        <f>E45*1.3</f>
        <v>2.9129025249999998</v>
      </c>
      <c r="F46" s="129"/>
      <c r="G46" s="103"/>
      <c r="H46" s="103"/>
      <c r="I46" s="103"/>
      <c r="J46" s="103"/>
      <c r="K46" s="130"/>
      <c r="L46" s="37"/>
    </row>
    <row r="47" spans="2:16">
      <c r="B47" s="37"/>
      <c r="C47" s="28"/>
      <c r="D47" s="28"/>
      <c r="E47" s="131"/>
      <c r="F47" s="131"/>
      <c r="G47" s="37"/>
      <c r="H47" s="37"/>
      <c r="I47" s="37"/>
      <c r="J47" s="37"/>
      <c r="K47" s="37"/>
      <c r="L47" s="37"/>
    </row>
    <row r="48" spans="2:16">
      <c r="B48" s="37"/>
      <c r="C48" s="28"/>
      <c r="D48" s="28"/>
      <c r="E48" s="131"/>
      <c r="F48" s="131"/>
      <c r="G48" s="37"/>
      <c r="H48" s="37"/>
      <c r="I48" s="37"/>
      <c r="J48" s="37"/>
      <c r="K48" s="37"/>
      <c r="L48" s="37"/>
    </row>
    <row r="49" spans="2:12">
      <c r="B49" s="29" t="s">
        <v>83</v>
      </c>
      <c r="L49" s="37"/>
    </row>
    <row r="50" spans="2:12">
      <c r="B50" s="29" t="s">
        <v>218</v>
      </c>
    </row>
    <row r="71" spans="9:10">
      <c r="I71" s="205"/>
      <c r="J71" s="205"/>
    </row>
    <row r="72" spans="9:10">
      <c r="I72" s="196"/>
      <c r="J72" s="196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</sheetData>
  <customSheetViews>
    <customSheetView guid="{8B6B86C0-2F1B-11D5-9D92-00606708EF55}" scale="75" showRuler="0" topLeftCell="A12">
      <selection activeCell="A43" sqref="A43"/>
      <pageMargins left="0.74803149606299213" right="0.74803149606299213" top="0.39370078740157483" bottom="0.39370078740157483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6:J76"/>
    <mergeCell ref="I77:J77"/>
    <mergeCell ref="I71:J71"/>
    <mergeCell ref="I72:J72"/>
    <mergeCell ref="I73:J73"/>
    <mergeCell ref="I74:J74"/>
    <mergeCell ref="B1:I1"/>
    <mergeCell ref="C3:D5"/>
    <mergeCell ref="E3:F3"/>
    <mergeCell ref="E4:F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79" orientation="landscape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7"/>
  <sheetViews>
    <sheetView workbookViewId="0">
      <selection activeCell="N10" sqref="N10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7" width="9.85546875" style="29" customWidth="1"/>
    <col min="8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7" s="23" customFormat="1">
      <c r="B1" s="194" t="s">
        <v>245</v>
      </c>
      <c r="C1" s="195"/>
      <c r="D1" s="195"/>
      <c r="E1" s="195"/>
      <c r="F1" s="195"/>
      <c r="G1" s="195"/>
      <c r="H1" s="195"/>
      <c r="I1" s="195"/>
    </row>
    <row r="2" spans="2:17" s="23" customFormat="1" ht="13.5" thickBot="1"/>
    <row r="3" spans="2:17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7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7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7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7">
      <c r="B7" s="39" t="s">
        <v>56</v>
      </c>
      <c r="C7" s="40" t="s">
        <v>59</v>
      </c>
      <c r="D7" s="41">
        <v>1</v>
      </c>
      <c r="E7" s="42">
        <v>0.75</v>
      </c>
      <c r="F7" s="42">
        <v>0.75</v>
      </c>
      <c r="G7" s="43">
        <v>2</v>
      </c>
      <c r="H7" s="40" t="s">
        <v>69</v>
      </c>
      <c r="I7" s="44">
        <f>P11</f>
        <v>4.8</v>
      </c>
      <c r="J7" s="45">
        <f>(G7*I7)+(E7*P12)</f>
        <v>14.475</v>
      </c>
      <c r="K7" s="46" t="s">
        <v>37</v>
      </c>
      <c r="L7" s="37"/>
      <c r="P7" s="38"/>
    </row>
    <row r="8" spans="2:17">
      <c r="B8" s="39" t="s">
        <v>11</v>
      </c>
      <c r="C8" s="40" t="s">
        <v>59</v>
      </c>
      <c r="D8" s="41"/>
      <c r="E8" s="42">
        <v>0.36</v>
      </c>
      <c r="F8" s="42">
        <v>0.36</v>
      </c>
      <c r="G8" s="43">
        <v>1</v>
      </c>
      <c r="H8" s="40" t="s">
        <v>69</v>
      </c>
      <c r="I8" s="44">
        <f>P11</f>
        <v>4.8</v>
      </c>
      <c r="J8" s="45">
        <f>(I8*G8)+(P12*E8)</f>
        <v>7.14</v>
      </c>
      <c r="K8" s="46" t="s">
        <v>39</v>
      </c>
      <c r="L8" s="37"/>
      <c r="P8" s="38"/>
    </row>
    <row r="9" spans="2:17">
      <c r="B9" s="39" t="s">
        <v>12</v>
      </c>
      <c r="C9" s="40" t="s">
        <v>59</v>
      </c>
      <c r="D9" s="41">
        <v>1</v>
      </c>
      <c r="E9" s="42">
        <v>0.26</v>
      </c>
      <c r="F9" s="42">
        <v>0.26</v>
      </c>
      <c r="G9" s="43">
        <v>1</v>
      </c>
      <c r="H9" s="40" t="s">
        <v>69</v>
      </c>
      <c r="I9" s="44">
        <f>P11</f>
        <v>4.8</v>
      </c>
      <c r="J9" s="45">
        <f>(I9*G9)+(P12*E9)</f>
        <v>6.49</v>
      </c>
      <c r="K9" s="46" t="s">
        <v>38</v>
      </c>
      <c r="L9" s="37"/>
      <c r="P9" s="38"/>
    </row>
    <row r="10" spans="2:17">
      <c r="B10" s="39" t="s">
        <v>13</v>
      </c>
      <c r="C10" s="40" t="s">
        <v>84</v>
      </c>
      <c r="D10" s="41">
        <v>1</v>
      </c>
      <c r="E10" s="42">
        <v>0.2</v>
      </c>
      <c r="F10" s="42">
        <v>0.2</v>
      </c>
      <c r="G10" s="43">
        <v>1</v>
      </c>
      <c r="H10" s="40" t="s">
        <v>69</v>
      </c>
      <c r="I10" s="44">
        <f>P11</f>
        <v>4.8</v>
      </c>
      <c r="J10" s="45">
        <f>(I10*G10)+(P11*E10)</f>
        <v>5.76</v>
      </c>
      <c r="K10" s="46" t="s">
        <v>168</v>
      </c>
      <c r="L10" s="37"/>
      <c r="P10" s="29" t="s">
        <v>224</v>
      </c>
      <c r="Q10" s="29" t="s">
        <v>225</v>
      </c>
    </row>
    <row r="11" spans="2:17" ht="13.5" thickBot="1">
      <c r="B11" s="47" t="s">
        <v>13</v>
      </c>
      <c r="C11" s="48" t="s">
        <v>84</v>
      </c>
      <c r="D11" s="49"/>
      <c r="E11" s="50">
        <v>0.2</v>
      </c>
      <c r="F11" s="50">
        <v>0.2</v>
      </c>
      <c r="G11" s="51"/>
      <c r="H11" s="48" t="s">
        <v>44</v>
      </c>
      <c r="I11" s="52">
        <f>P12</f>
        <v>6.5</v>
      </c>
      <c r="J11" s="45">
        <f>P12*E11</f>
        <v>1.3</v>
      </c>
      <c r="K11" s="53" t="s">
        <v>167</v>
      </c>
      <c r="L11" s="37"/>
      <c r="N11" s="29" t="s">
        <v>88</v>
      </c>
      <c r="P11" s="38">
        <v>4.8</v>
      </c>
      <c r="Q11" s="29">
        <v>4</v>
      </c>
    </row>
    <row r="12" spans="2:17" ht="13.5" thickBot="1">
      <c r="B12" s="54" t="s">
        <v>14</v>
      </c>
      <c r="C12" s="55"/>
      <c r="D12" s="56"/>
      <c r="E12" s="57">
        <f>SUM(E7:E11)</f>
        <v>1.7699999999999998</v>
      </c>
      <c r="F12" s="58">
        <f>SUM(F7:F11)</f>
        <v>1.7699999999999998</v>
      </c>
      <c r="G12" s="59"/>
      <c r="H12" s="56"/>
      <c r="I12" s="60"/>
      <c r="J12" s="61">
        <f>SUM(J7:J11)</f>
        <v>35.164999999999992</v>
      </c>
      <c r="K12" s="62"/>
      <c r="L12" s="37"/>
      <c r="N12" s="29" t="s">
        <v>178</v>
      </c>
      <c r="P12" s="38">
        <v>6.5</v>
      </c>
    </row>
    <row r="13" spans="2:17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179</v>
      </c>
      <c r="P13" s="148">
        <v>5</v>
      </c>
    </row>
    <row r="14" spans="2:17">
      <c r="B14" s="68" t="s">
        <v>16</v>
      </c>
      <c r="C14" s="69" t="s">
        <v>161</v>
      </c>
      <c r="D14" s="70">
        <v>1</v>
      </c>
      <c r="E14" s="71">
        <v>0.12</v>
      </c>
      <c r="F14" s="71">
        <v>0.12</v>
      </c>
      <c r="G14" s="72">
        <v>1</v>
      </c>
      <c r="H14" s="69" t="s">
        <v>69</v>
      </c>
      <c r="I14" s="73">
        <f>Q11</f>
        <v>4</v>
      </c>
      <c r="J14" s="45">
        <f>(P12*E14)+(G14*I14)</f>
        <v>4.78</v>
      </c>
      <c r="K14" s="74" t="s">
        <v>42</v>
      </c>
      <c r="L14" s="37"/>
      <c r="N14" s="29" t="s">
        <v>62</v>
      </c>
      <c r="P14" s="38">
        <v>12</v>
      </c>
    </row>
    <row r="15" spans="2:17">
      <c r="B15" s="39" t="s">
        <v>16</v>
      </c>
      <c r="C15" s="40" t="s">
        <v>161</v>
      </c>
      <c r="D15" s="41"/>
      <c r="E15" s="42">
        <v>0.12</v>
      </c>
      <c r="F15" s="42"/>
      <c r="G15" s="43"/>
      <c r="H15" s="40" t="s">
        <v>44</v>
      </c>
      <c r="I15" s="73">
        <f>P12</f>
        <v>6.5</v>
      </c>
      <c r="J15" s="44">
        <f>I15*E15</f>
        <v>0.78</v>
      </c>
      <c r="K15" s="46" t="s">
        <v>41</v>
      </c>
      <c r="L15" s="37"/>
      <c r="N15" s="29" t="s">
        <v>21</v>
      </c>
      <c r="P15" s="38">
        <v>30</v>
      </c>
    </row>
    <row r="16" spans="2:17">
      <c r="B16" s="68" t="s">
        <v>17</v>
      </c>
      <c r="C16" s="69" t="s">
        <v>113</v>
      </c>
      <c r="D16" s="70">
        <v>1</v>
      </c>
      <c r="E16" s="71">
        <v>0.15</v>
      </c>
      <c r="F16" s="71">
        <v>0.15</v>
      </c>
      <c r="G16" s="72">
        <v>1</v>
      </c>
      <c r="H16" s="69" t="s">
        <v>69</v>
      </c>
      <c r="I16" s="73">
        <f>Q11</f>
        <v>4</v>
      </c>
      <c r="J16" s="45">
        <f>(P12*E16)+(G16*I16)</f>
        <v>4.9749999999999996</v>
      </c>
      <c r="K16" s="74" t="s">
        <v>43</v>
      </c>
      <c r="L16" s="37"/>
      <c r="N16" s="29" t="s">
        <v>28</v>
      </c>
      <c r="P16" s="38">
        <v>55</v>
      </c>
    </row>
    <row r="17" spans="2:26" ht="13.5" thickBot="1">
      <c r="B17" s="39" t="s">
        <v>17</v>
      </c>
      <c r="C17" s="40" t="s">
        <v>113</v>
      </c>
      <c r="D17" s="41"/>
      <c r="E17" s="42">
        <v>0.15</v>
      </c>
      <c r="F17" s="76"/>
      <c r="G17" s="43"/>
      <c r="H17" s="40" t="s">
        <v>44</v>
      </c>
      <c r="I17" s="73">
        <f>P12</f>
        <v>6.5</v>
      </c>
      <c r="J17" s="45">
        <f>(I17*E17)</f>
        <v>0.97499999999999998</v>
      </c>
      <c r="K17" s="77" t="s">
        <v>41</v>
      </c>
      <c r="L17" s="37"/>
      <c r="N17" s="29" t="s">
        <v>80</v>
      </c>
      <c r="O17" s="75"/>
      <c r="P17" s="38">
        <v>1</v>
      </c>
      <c r="Q17" s="78"/>
    </row>
    <row r="18" spans="2:26" ht="13.5" thickBot="1">
      <c r="B18" s="54" t="s">
        <v>14</v>
      </c>
      <c r="C18" s="79"/>
      <c r="D18" s="80"/>
      <c r="E18" s="58">
        <f>SUM(E14:E17)</f>
        <v>0.54</v>
      </c>
      <c r="F18" s="58">
        <f>SUM(F14:F17)</f>
        <v>0.27</v>
      </c>
      <c r="G18" s="81"/>
      <c r="H18" s="55"/>
      <c r="I18" s="82"/>
      <c r="J18" s="61">
        <f>SUM(J14:J17)</f>
        <v>11.51</v>
      </c>
      <c r="K18" s="62"/>
      <c r="N18" s="29" t="s">
        <v>63</v>
      </c>
      <c r="P18" s="38">
        <v>30</v>
      </c>
    </row>
    <row r="19" spans="2:26">
      <c r="B19" s="3" t="s">
        <v>18</v>
      </c>
      <c r="C19" s="34"/>
      <c r="D19" s="35"/>
      <c r="E19" s="65"/>
      <c r="F19" s="65"/>
      <c r="G19" s="66"/>
      <c r="H19" s="63"/>
      <c r="I19" s="67"/>
      <c r="J19" s="67"/>
      <c r="K19" s="36"/>
      <c r="L19" s="37"/>
      <c r="N19" s="29" t="s">
        <v>96</v>
      </c>
      <c r="P19" s="38">
        <v>22</v>
      </c>
    </row>
    <row r="20" spans="2:26">
      <c r="B20" s="68" t="s">
        <v>19</v>
      </c>
      <c r="C20" s="69" t="s">
        <v>188</v>
      </c>
      <c r="D20" s="70">
        <v>1</v>
      </c>
      <c r="E20" s="71">
        <v>0.12</v>
      </c>
      <c r="F20" s="71">
        <v>0.12</v>
      </c>
      <c r="G20" s="72"/>
      <c r="H20" s="69" t="s">
        <v>69</v>
      </c>
      <c r="I20" s="73">
        <f>P14</f>
        <v>12</v>
      </c>
      <c r="J20" s="45">
        <f>(I20*D20)</f>
        <v>12</v>
      </c>
      <c r="K20" s="74" t="s">
        <v>46</v>
      </c>
      <c r="L20" s="37"/>
      <c r="N20" s="29" t="s">
        <v>97</v>
      </c>
      <c r="P20" s="38">
        <v>0.8</v>
      </c>
    </row>
    <row r="21" spans="2:26">
      <c r="B21" s="68" t="s">
        <v>20</v>
      </c>
      <c r="C21" s="69" t="s">
        <v>188</v>
      </c>
      <c r="D21" s="83"/>
      <c r="E21" s="71">
        <v>0.12</v>
      </c>
      <c r="F21" s="71"/>
      <c r="G21" s="72"/>
      <c r="H21" s="69" t="s">
        <v>44</v>
      </c>
      <c r="I21" s="73">
        <f>P12</f>
        <v>6.5</v>
      </c>
      <c r="J21" s="44">
        <f>(I21*E21)</f>
        <v>0.78</v>
      </c>
      <c r="K21" s="74" t="s">
        <v>41</v>
      </c>
      <c r="L21" s="37"/>
      <c r="Q21" s="75"/>
    </row>
    <row r="22" spans="2:26" ht="13.5" thickBot="1">
      <c r="B22" s="47" t="s">
        <v>21</v>
      </c>
      <c r="C22" s="48" t="s">
        <v>188</v>
      </c>
      <c r="D22" s="84"/>
      <c r="E22" s="85">
        <v>0.05</v>
      </c>
      <c r="F22" s="85"/>
      <c r="G22" s="51"/>
      <c r="H22" s="48" t="s">
        <v>45</v>
      </c>
      <c r="I22" s="86">
        <f>P15/2000</f>
        <v>1.4999999999999999E-2</v>
      </c>
      <c r="J22" s="44">
        <f>I22*E40</f>
        <v>3</v>
      </c>
      <c r="K22" s="87" t="s">
        <v>47</v>
      </c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26" t="s">
        <v>14</v>
      </c>
      <c r="C23" s="79"/>
      <c r="D23" s="90"/>
      <c r="E23" s="91">
        <f>SUM(E20:E22)</f>
        <v>0.28999999999999998</v>
      </c>
      <c r="F23" s="91">
        <f>SUM(F20:F22)</f>
        <v>0.12</v>
      </c>
      <c r="G23" s="79"/>
      <c r="H23" s="92"/>
      <c r="I23" s="93"/>
      <c r="J23" s="61">
        <f>SUM(J20:J22)</f>
        <v>15.78</v>
      </c>
      <c r="K23" s="94"/>
      <c r="L23" s="37"/>
      <c r="O23" s="75"/>
      <c r="Q23" s="75"/>
    </row>
    <row r="24" spans="2:26">
      <c r="B24" s="3" t="s">
        <v>22</v>
      </c>
      <c r="C24" s="95"/>
      <c r="D24" s="35"/>
      <c r="E24" s="34"/>
      <c r="F24" s="34"/>
      <c r="G24" s="34"/>
      <c r="H24" s="63"/>
      <c r="I24" s="67"/>
      <c r="J24" s="67"/>
      <c r="K24" s="36"/>
      <c r="L24" s="37"/>
      <c r="O24" s="96"/>
      <c r="Q24" s="75"/>
    </row>
    <row r="25" spans="2:26">
      <c r="B25" s="68" t="s">
        <v>23</v>
      </c>
      <c r="C25" s="97"/>
      <c r="D25" s="83"/>
      <c r="E25" s="98"/>
      <c r="F25" s="98"/>
      <c r="G25" s="72">
        <f>P20</f>
        <v>0.8</v>
      </c>
      <c r="H25" s="69" t="s">
        <v>45</v>
      </c>
      <c r="I25" s="73">
        <f>P19</f>
        <v>22</v>
      </c>
      <c r="J25" s="45">
        <f>(I25*G25)</f>
        <v>17.600000000000001</v>
      </c>
      <c r="K25" s="74" t="s">
        <v>78</v>
      </c>
      <c r="L25" s="37"/>
    </row>
    <row r="26" spans="2:26">
      <c r="B26" s="68" t="s">
        <v>75</v>
      </c>
      <c r="C26" s="97"/>
      <c r="D26" s="83"/>
      <c r="E26" s="98"/>
      <c r="F26" s="98"/>
      <c r="G26" s="72">
        <f>O28</f>
        <v>25</v>
      </c>
      <c r="H26" s="69" t="s">
        <v>45</v>
      </c>
      <c r="I26" s="73">
        <f>Q28</f>
        <v>1.68</v>
      </c>
      <c r="J26" s="45">
        <f>(I26*G26)</f>
        <v>42</v>
      </c>
      <c r="K26" s="74" t="s">
        <v>48</v>
      </c>
      <c r="L26" s="37"/>
    </row>
    <row r="27" spans="2:26">
      <c r="B27" s="68" t="s">
        <v>76</v>
      </c>
      <c r="C27" s="97"/>
      <c r="D27" s="83"/>
      <c r="E27" s="98"/>
      <c r="F27" s="98"/>
      <c r="G27" s="72">
        <f>O29</f>
        <v>15</v>
      </c>
      <c r="H27" s="69" t="s">
        <v>45</v>
      </c>
      <c r="I27" s="73">
        <f>Q29</f>
        <v>0.82</v>
      </c>
      <c r="J27" s="45">
        <f>(I27*G27)</f>
        <v>12.299999999999999</v>
      </c>
      <c r="K27" s="74" t="s">
        <v>77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80</v>
      </c>
      <c r="C28" s="97"/>
      <c r="D28" s="70">
        <v>1</v>
      </c>
      <c r="E28" s="98"/>
      <c r="F28" s="98"/>
      <c r="G28" s="72"/>
      <c r="H28" s="69" t="s">
        <v>69</v>
      </c>
      <c r="I28" s="73">
        <f>P17</f>
        <v>1</v>
      </c>
      <c r="J28" s="45">
        <f>I28*D28</f>
        <v>1</v>
      </c>
      <c r="K28" s="74" t="s">
        <v>81</v>
      </c>
      <c r="L28" s="37"/>
      <c r="N28" s="37" t="s">
        <v>48</v>
      </c>
      <c r="O28" s="75">
        <v>25</v>
      </c>
      <c r="P28" s="38">
        <f>(Q28*O28)</f>
        <v>42</v>
      </c>
      <c r="Q28" s="78">
        <v>1.68</v>
      </c>
    </row>
    <row r="29" spans="2:26" ht="13.5" thickBot="1">
      <c r="B29" s="39" t="s">
        <v>24</v>
      </c>
      <c r="C29" s="155"/>
      <c r="D29" s="100"/>
      <c r="E29" s="101"/>
      <c r="F29" s="101"/>
      <c r="G29" s="101">
        <v>0.15</v>
      </c>
      <c r="H29" s="40" t="s">
        <v>45</v>
      </c>
      <c r="I29" s="44">
        <f>P18</f>
        <v>30</v>
      </c>
      <c r="J29" s="45">
        <f>(I29*G29)</f>
        <v>4.5</v>
      </c>
      <c r="K29" s="46" t="s">
        <v>49</v>
      </c>
      <c r="L29" s="37"/>
      <c r="N29" s="29" t="s">
        <v>79</v>
      </c>
      <c r="O29" s="75">
        <v>15</v>
      </c>
      <c r="P29" s="38">
        <f>(Q29*O29)</f>
        <v>12.299999999999999</v>
      </c>
      <c r="Q29" s="78">
        <v>0.82</v>
      </c>
    </row>
    <row r="30" spans="2:26" ht="13.5" thickBot="1">
      <c r="B30" s="54" t="s">
        <v>14</v>
      </c>
      <c r="C30" s="107"/>
      <c r="D30" s="80"/>
      <c r="E30" s="79"/>
      <c r="F30" s="79"/>
      <c r="G30" s="79"/>
      <c r="H30" s="79"/>
      <c r="I30" s="79"/>
      <c r="J30" s="61">
        <f>SUM(J25:J29)</f>
        <v>77.400000000000006</v>
      </c>
      <c r="K30" s="62"/>
      <c r="L30" s="37"/>
      <c r="Q30" s="78"/>
    </row>
    <row r="31" spans="2:26" ht="13.5" thickBot="1">
      <c r="B31" s="54" t="s">
        <v>25</v>
      </c>
      <c r="C31" s="108"/>
      <c r="D31" s="80"/>
      <c r="E31" s="79"/>
      <c r="F31" s="79"/>
      <c r="G31" s="79"/>
      <c r="H31" s="79"/>
      <c r="I31" s="79"/>
      <c r="J31" s="61">
        <f>(J12+J18+J23+J30)</f>
        <v>139.85499999999999</v>
      </c>
      <c r="K31" s="62"/>
      <c r="L31" s="37"/>
    </row>
    <row r="32" spans="2:26">
      <c r="B32" s="3" t="s">
        <v>26</v>
      </c>
      <c r="C32" s="95"/>
      <c r="D32" s="35"/>
      <c r="E32" s="34"/>
      <c r="F32" s="34"/>
      <c r="G32" s="34"/>
      <c r="H32" s="34"/>
      <c r="I32" s="34"/>
      <c r="J32" s="67"/>
      <c r="K32" s="36"/>
      <c r="L32" s="37"/>
    </row>
    <row r="33" spans="2:12">
      <c r="B33" s="39" t="s">
        <v>27</v>
      </c>
      <c r="C33" s="99"/>
      <c r="D33" s="100"/>
      <c r="E33" s="101"/>
      <c r="F33" s="101"/>
      <c r="G33" s="101"/>
      <c r="H33" s="101"/>
      <c r="I33" s="101"/>
      <c r="J33" s="44">
        <f>J31*0.05</f>
        <v>6.99275</v>
      </c>
      <c r="K33" s="46"/>
      <c r="L33" s="37"/>
    </row>
    <row r="34" spans="2:12">
      <c r="B34" s="39" t="s">
        <v>28</v>
      </c>
      <c r="C34" s="99"/>
      <c r="D34" s="100"/>
      <c r="E34" s="101"/>
      <c r="F34" s="101"/>
      <c r="G34" s="101"/>
      <c r="H34" s="101"/>
      <c r="I34" s="101"/>
      <c r="J34" s="44">
        <f>P16</f>
        <v>55</v>
      </c>
      <c r="K34" s="46"/>
      <c r="L34" s="37"/>
    </row>
    <row r="35" spans="2:12">
      <c r="B35" s="39" t="s">
        <v>29</v>
      </c>
      <c r="C35" s="99"/>
      <c r="D35" s="100"/>
      <c r="E35" s="101"/>
      <c r="F35" s="101"/>
      <c r="G35" s="101"/>
      <c r="H35" s="101"/>
      <c r="I35" s="101"/>
      <c r="J35" s="44">
        <f>((J31+J33+J34)*0.07)</f>
        <v>14.1293425</v>
      </c>
      <c r="K35" s="46"/>
      <c r="L35" s="37"/>
    </row>
    <row r="36" spans="2:12">
      <c r="B36" s="109" t="s">
        <v>30</v>
      </c>
      <c r="C36" s="97"/>
      <c r="D36" s="110"/>
      <c r="E36" s="111"/>
      <c r="F36" s="111"/>
      <c r="G36" s="111"/>
      <c r="H36" s="111"/>
      <c r="I36" s="111"/>
      <c r="J36" s="112">
        <f>((J31+J33+J34)*0.03)</f>
        <v>6.0554324999999993</v>
      </c>
      <c r="K36" s="87"/>
      <c r="L36" s="37"/>
    </row>
    <row r="37" spans="2:12" ht="13.5" thickBot="1">
      <c r="B37" s="113" t="s">
        <v>14</v>
      </c>
      <c r="C37" s="107"/>
      <c r="D37" s="114"/>
      <c r="E37" s="115"/>
      <c r="F37" s="115"/>
      <c r="G37" s="115"/>
      <c r="H37" s="115"/>
      <c r="I37" s="115"/>
      <c r="J37" s="116">
        <f>SUM(J33:J36)</f>
        <v>82.177525000000003</v>
      </c>
      <c r="K37" s="117"/>
      <c r="L37" s="37"/>
    </row>
    <row r="38" spans="2:12" ht="13.5" thickBot="1">
      <c r="B38" s="2" t="s">
        <v>31</v>
      </c>
      <c r="C38" s="108"/>
      <c r="D38" s="80"/>
      <c r="E38" s="58"/>
      <c r="F38" s="58"/>
      <c r="G38" s="79"/>
      <c r="H38" s="79"/>
      <c r="I38" s="79"/>
      <c r="J38" s="61">
        <f>(J31+J37)</f>
        <v>222.03252499999999</v>
      </c>
      <c r="K38" s="62"/>
      <c r="L38" s="37"/>
    </row>
    <row r="39" spans="2:12" ht="13.5" thickBot="1">
      <c r="B39" s="37"/>
      <c r="C39" s="37"/>
      <c r="D39" s="37"/>
      <c r="E39" s="118"/>
      <c r="F39" s="118"/>
      <c r="G39" s="37"/>
      <c r="H39" s="37"/>
      <c r="I39" s="37"/>
      <c r="J39" s="37"/>
      <c r="K39" s="37"/>
      <c r="L39" s="37"/>
    </row>
    <row r="40" spans="2:12">
      <c r="B40" s="119" t="s">
        <v>32</v>
      </c>
      <c r="C40" s="120" t="s">
        <v>67</v>
      </c>
      <c r="D40" s="64"/>
      <c r="E40" s="121">
        <v>200</v>
      </c>
      <c r="F40" s="64"/>
      <c r="G40" s="122"/>
      <c r="H40" s="122"/>
      <c r="I40" s="122"/>
      <c r="J40" s="122"/>
      <c r="K40" s="36"/>
      <c r="L40" s="37"/>
    </row>
    <row r="41" spans="2:12">
      <c r="B41" s="39" t="s">
        <v>33</v>
      </c>
      <c r="C41" s="123" t="s">
        <v>68</v>
      </c>
      <c r="D41" s="123"/>
      <c r="E41" s="124">
        <v>0</v>
      </c>
      <c r="F41" s="125"/>
      <c r="G41" s="37"/>
      <c r="H41" s="37"/>
      <c r="I41" s="37"/>
      <c r="J41" s="37"/>
      <c r="K41" s="87"/>
      <c r="L41" s="37"/>
    </row>
    <row r="42" spans="2:12">
      <c r="B42" s="39" t="s">
        <v>34</v>
      </c>
      <c r="C42" s="123" t="s">
        <v>68</v>
      </c>
      <c r="D42" s="123"/>
      <c r="E42" s="124">
        <f>(J38-E41)</f>
        <v>222.03252499999999</v>
      </c>
      <c r="F42" s="125"/>
      <c r="G42" s="126"/>
      <c r="H42" s="126"/>
      <c r="I42" s="126"/>
      <c r="J42" s="126"/>
      <c r="K42" s="46"/>
      <c r="L42" s="37"/>
    </row>
    <row r="43" spans="2:12">
      <c r="B43" s="39" t="s">
        <v>34</v>
      </c>
      <c r="C43" s="123" t="s">
        <v>35</v>
      </c>
      <c r="D43" s="123"/>
      <c r="E43" s="124">
        <f>(E42/E40)</f>
        <v>1.1101626250000001</v>
      </c>
      <c r="F43" s="125"/>
      <c r="G43" s="37"/>
      <c r="H43" s="37"/>
      <c r="I43" s="37"/>
      <c r="J43" s="37"/>
      <c r="K43" s="87"/>
      <c r="L43" s="37"/>
    </row>
    <row r="44" spans="2:12" ht="13.5" thickBot="1">
      <c r="B44" s="113" t="s">
        <v>82</v>
      </c>
      <c r="C44" s="127" t="s">
        <v>35</v>
      </c>
      <c r="D44" s="127"/>
      <c r="E44" s="128">
        <f>E43*1.3</f>
        <v>1.4432114125000002</v>
      </c>
      <c r="F44" s="129"/>
      <c r="G44" s="103"/>
      <c r="H44" s="103"/>
      <c r="I44" s="103"/>
      <c r="J44" s="103"/>
      <c r="K44" s="130"/>
      <c r="L44" s="37"/>
    </row>
    <row r="45" spans="2:12">
      <c r="L45" s="37"/>
    </row>
    <row r="46" spans="2:12">
      <c r="B46" s="37"/>
      <c r="C46" s="28"/>
      <c r="D46" s="28"/>
      <c r="E46" s="131"/>
      <c r="F46" s="131"/>
      <c r="G46" s="37"/>
      <c r="H46" s="37"/>
      <c r="I46" s="37"/>
      <c r="J46" s="37"/>
      <c r="K46" s="37"/>
      <c r="L46" s="37"/>
    </row>
    <row r="47" spans="2:12">
      <c r="B47" s="29" t="s">
        <v>83</v>
      </c>
      <c r="C47" s="28"/>
      <c r="D47" s="28"/>
      <c r="E47" s="131"/>
      <c r="F47" s="131"/>
      <c r="G47" s="37"/>
      <c r="H47" s="37"/>
      <c r="I47" s="37"/>
      <c r="J47" s="37"/>
      <c r="K47" s="37"/>
      <c r="L47" s="37"/>
    </row>
    <row r="48" spans="2:12">
      <c r="B48" s="29" t="s">
        <v>218</v>
      </c>
      <c r="L48" s="37"/>
    </row>
    <row r="49" spans="12:12">
      <c r="L49" s="37"/>
    </row>
    <row r="71" spans="9:10">
      <c r="I71" s="205"/>
      <c r="J71" s="205"/>
    </row>
    <row r="72" spans="9:10">
      <c r="I72" s="196"/>
      <c r="J72" s="196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</sheetData>
  <mergeCells count="11">
    <mergeCell ref="I76:J76"/>
    <mergeCell ref="I77:J77"/>
    <mergeCell ref="I71:J71"/>
    <mergeCell ref="I72:J72"/>
    <mergeCell ref="I73:J73"/>
    <mergeCell ref="I74:J74"/>
    <mergeCell ref="B1:I1"/>
    <mergeCell ref="C3:D5"/>
    <mergeCell ref="E3:F3"/>
    <mergeCell ref="E4:F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9"/>
  <sheetViews>
    <sheetView workbookViewId="0">
      <selection activeCell="N7" sqref="N7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7" width="9.7109375" style="29" customWidth="1"/>
    <col min="8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7" s="23" customFormat="1">
      <c r="B1" s="194" t="s">
        <v>246</v>
      </c>
      <c r="C1" s="195"/>
      <c r="D1" s="195"/>
      <c r="E1" s="195"/>
      <c r="F1" s="195"/>
      <c r="G1" s="195"/>
      <c r="H1" s="195"/>
      <c r="I1" s="195"/>
    </row>
    <row r="2" spans="2:17" s="23" customFormat="1" ht="13.5" thickBot="1"/>
    <row r="3" spans="2:17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7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7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7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7">
      <c r="B7" s="39" t="s">
        <v>56</v>
      </c>
      <c r="C7" s="40" t="s">
        <v>59</v>
      </c>
      <c r="D7" s="41">
        <v>1</v>
      </c>
      <c r="E7" s="42">
        <v>0.75</v>
      </c>
      <c r="F7" s="42">
        <v>0.75</v>
      </c>
      <c r="G7" s="43">
        <v>2</v>
      </c>
      <c r="H7" s="40" t="s">
        <v>69</v>
      </c>
      <c r="I7" s="44">
        <f>P11</f>
        <v>4.8</v>
      </c>
      <c r="J7" s="45">
        <f>(G7*I7)+(E7*P12)</f>
        <v>13.35</v>
      </c>
      <c r="K7" s="46" t="s">
        <v>37</v>
      </c>
      <c r="L7" s="37"/>
      <c r="P7" s="38"/>
    </row>
    <row r="8" spans="2:17">
      <c r="B8" s="39" t="s">
        <v>11</v>
      </c>
      <c r="C8" s="40" t="s">
        <v>59</v>
      </c>
      <c r="D8" s="41"/>
      <c r="E8" s="42">
        <v>0.36</v>
      </c>
      <c r="F8" s="42">
        <v>0.36</v>
      </c>
      <c r="G8" s="43">
        <v>1</v>
      </c>
      <c r="H8" s="40" t="s">
        <v>69</v>
      </c>
      <c r="I8" s="44">
        <f>P11</f>
        <v>4.8</v>
      </c>
      <c r="J8" s="45">
        <f>(I8*G8)+(P12*E8)</f>
        <v>6.6</v>
      </c>
      <c r="K8" s="46" t="s">
        <v>39</v>
      </c>
      <c r="L8" s="37"/>
      <c r="P8" s="38"/>
    </row>
    <row r="9" spans="2:17">
      <c r="B9" s="39" t="s">
        <v>12</v>
      </c>
      <c r="C9" s="40" t="s">
        <v>59</v>
      </c>
      <c r="D9" s="41">
        <v>1</v>
      </c>
      <c r="E9" s="42">
        <v>0.26</v>
      </c>
      <c r="F9" s="42">
        <v>0.26</v>
      </c>
      <c r="G9" s="43">
        <v>1</v>
      </c>
      <c r="H9" s="40" t="s">
        <v>69</v>
      </c>
      <c r="I9" s="44">
        <f>P11</f>
        <v>4.8</v>
      </c>
      <c r="J9" s="45">
        <f>(I9*G9)+(P12*E9)</f>
        <v>6.1</v>
      </c>
      <c r="K9" s="46" t="s">
        <v>38</v>
      </c>
      <c r="L9" s="37"/>
      <c r="P9" s="38"/>
    </row>
    <row r="10" spans="2:17">
      <c r="B10" s="39" t="s">
        <v>13</v>
      </c>
      <c r="C10" s="40" t="s">
        <v>84</v>
      </c>
      <c r="D10" s="41">
        <v>1</v>
      </c>
      <c r="E10" s="42">
        <v>0.2</v>
      </c>
      <c r="F10" s="42">
        <v>0.2</v>
      </c>
      <c r="G10" s="43">
        <v>1</v>
      </c>
      <c r="H10" s="40" t="s">
        <v>69</v>
      </c>
      <c r="I10" s="44">
        <f>P11</f>
        <v>4.8</v>
      </c>
      <c r="J10" s="45">
        <f>(I10*G10)+(P11*E10)</f>
        <v>5.76</v>
      </c>
      <c r="K10" s="46" t="s">
        <v>168</v>
      </c>
      <c r="L10" s="37"/>
      <c r="P10" s="29" t="s">
        <v>224</v>
      </c>
      <c r="Q10" s="29" t="s">
        <v>225</v>
      </c>
    </row>
    <row r="11" spans="2:17" ht="13.5" thickBot="1">
      <c r="B11" s="47" t="s">
        <v>13</v>
      </c>
      <c r="C11" s="48" t="s">
        <v>84</v>
      </c>
      <c r="D11" s="49"/>
      <c r="E11" s="50">
        <v>0.2</v>
      </c>
      <c r="F11" s="50">
        <v>0.2</v>
      </c>
      <c r="G11" s="51"/>
      <c r="H11" s="48" t="s">
        <v>44</v>
      </c>
      <c r="I11" s="52">
        <f>P12</f>
        <v>5</v>
      </c>
      <c r="J11" s="45">
        <f>P12*E11</f>
        <v>1</v>
      </c>
      <c r="K11" s="53" t="s">
        <v>167</v>
      </c>
      <c r="L11" s="37"/>
      <c r="N11" s="29" t="s">
        <v>88</v>
      </c>
      <c r="P11" s="38">
        <v>4.8</v>
      </c>
      <c r="Q11" s="29">
        <v>4</v>
      </c>
    </row>
    <row r="12" spans="2:17" ht="13.5" thickBot="1">
      <c r="B12" s="54" t="s">
        <v>14</v>
      </c>
      <c r="C12" s="55"/>
      <c r="D12" s="56"/>
      <c r="E12" s="57">
        <f>SUM(E7:E11)</f>
        <v>1.7699999999999998</v>
      </c>
      <c r="F12" s="58">
        <f>SUM(F7:F11)</f>
        <v>1.7699999999999998</v>
      </c>
      <c r="G12" s="59"/>
      <c r="H12" s="56"/>
      <c r="I12" s="60"/>
      <c r="J12" s="61">
        <f>SUM(J7:J11)</f>
        <v>32.809999999999995</v>
      </c>
      <c r="K12" s="62"/>
      <c r="L12" s="37"/>
      <c r="N12" s="29" t="s">
        <v>178</v>
      </c>
      <c r="P12" s="38">
        <v>5</v>
      </c>
    </row>
    <row r="13" spans="2:17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179</v>
      </c>
      <c r="P13" s="148">
        <v>4</v>
      </c>
    </row>
    <row r="14" spans="2:17">
      <c r="B14" s="68" t="s">
        <v>16</v>
      </c>
      <c r="C14" s="69" t="s">
        <v>161</v>
      </c>
      <c r="D14" s="70">
        <v>1</v>
      </c>
      <c r="E14" s="71">
        <v>0.12</v>
      </c>
      <c r="F14" s="71">
        <v>0.12</v>
      </c>
      <c r="G14" s="72">
        <v>1</v>
      </c>
      <c r="H14" s="69" t="s">
        <v>69</v>
      </c>
      <c r="I14" s="73">
        <f>Q11</f>
        <v>4</v>
      </c>
      <c r="J14" s="45">
        <f>(P12*E14)+(G14*I14)</f>
        <v>4.5999999999999996</v>
      </c>
      <c r="K14" s="74" t="s">
        <v>42</v>
      </c>
      <c r="L14" s="37"/>
      <c r="N14" s="29" t="s">
        <v>62</v>
      </c>
      <c r="P14" s="38">
        <v>12</v>
      </c>
    </row>
    <row r="15" spans="2:17">
      <c r="B15" s="39" t="s">
        <v>16</v>
      </c>
      <c r="C15" s="40" t="s">
        <v>161</v>
      </c>
      <c r="D15" s="41"/>
      <c r="E15" s="42">
        <v>0.12</v>
      </c>
      <c r="F15" s="42"/>
      <c r="G15" s="43"/>
      <c r="H15" s="40" t="s">
        <v>44</v>
      </c>
      <c r="I15" s="44">
        <f>P12</f>
        <v>5</v>
      </c>
      <c r="J15" s="44">
        <f>I15*E15</f>
        <v>0.6</v>
      </c>
      <c r="K15" s="46" t="s">
        <v>41</v>
      </c>
      <c r="L15" s="37"/>
      <c r="N15" s="29" t="s">
        <v>21</v>
      </c>
      <c r="P15" s="38">
        <v>30</v>
      </c>
    </row>
    <row r="16" spans="2:17">
      <c r="B16" s="68" t="s">
        <v>17</v>
      </c>
      <c r="C16" s="69" t="s">
        <v>113</v>
      </c>
      <c r="D16" s="70">
        <v>1</v>
      </c>
      <c r="E16" s="71">
        <v>0.15</v>
      </c>
      <c r="F16" s="71">
        <v>0.15</v>
      </c>
      <c r="G16" s="72">
        <v>1</v>
      </c>
      <c r="H16" s="69" t="s">
        <v>69</v>
      </c>
      <c r="I16" s="73">
        <f>Q11</f>
        <v>4</v>
      </c>
      <c r="J16" s="45">
        <f>(P12*E16)+(G16*I16)</f>
        <v>4.75</v>
      </c>
      <c r="K16" s="74" t="s">
        <v>43</v>
      </c>
      <c r="L16" s="37"/>
      <c r="N16" s="29" t="s">
        <v>28</v>
      </c>
      <c r="P16" s="38">
        <v>115</v>
      </c>
    </row>
    <row r="17" spans="2:26">
      <c r="B17" s="39" t="s">
        <v>17</v>
      </c>
      <c r="C17" s="40" t="s">
        <v>113</v>
      </c>
      <c r="D17" s="41"/>
      <c r="E17" s="42">
        <v>0.15</v>
      </c>
      <c r="F17" s="76"/>
      <c r="G17" s="43"/>
      <c r="H17" s="40" t="s">
        <v>44</v>
      </c>
      <c r="I17" s="44">
        <f>P12</f>
        <v>5</v>
      </c>
      <c r="J17" s="45">
        <f>(I17*E17)</f>
        <v>0.75</v>
      </c>
      <c r="K17" s="77" t="s">
        <v>41</v>
      </c>
      <c r="L17" s="37"/>
      <c r="N17" s="29" t="s">
        <v>80</v>
      </c>
      <c r="O17" s="75"/>
      <c r="P17" s="38">
        <v>1.5</v>
      </c>
      <c r="Q17" s="78"/>
    </row>
    <row r="18" spans="2:26" ht="13.5" thickBot="1">
      <c r="B18" s="109" t="s">
        <v>189</v>
      </c>
      <c r="C18" s="157" t="s">
        <v>190</v>
      </c>
      <c r="D18" s="158">
        <v>2</v>
      </c>
      <c r="E18" s="42">
        <v>2</v>
      </c>
      <c r="F18" s="76">
        <v>1</v>
      </c>
      <c r="G18" s="132">
        <v>3</v>
      </c>
      <c r="H18" s="40" t="s">
        <v>69</v>
      </c>
      <c r="I18" s="133">
        <f>Q11</f>
        <v>4</v>
      </c>
      <c r="J18" s="45">
        <f>(I18*(F18*G18)+(E18*P12))*D18</f>
        <v>44</v>
      </c>
      <c r="K18" s="46" t="s">
        <v>87</v>
      </c>
      <c r="L18" s="37"/>
      <c r="N18" s="29" t="s">
        <v>63</v>
      </c>
      <c r="P18" s="38">
        <v>30</v>
      </c>
      <c r="Q18" s="78"/>
    </row>
    <row r="19" spans="2:26" ht="13.5" thickBot="1">
      <c r="B19" s="54" t="s">
        <v>14</v>
      </c>
      <c r="C19" s="79"/>
      <c r="D19" s="80"/>
      <c r="E19" s="58">
        <f>SUM(E14:E17)</f>
        <v>0.54</v>
      </c>
      <c r="F19" s="58">
        <f>SUM(F14:F17)</f>
        <v>0.27</v>
      </c>
      <c r="G19" s="81"/>
      <c r="H19" s="55"/>
      <c r="I19" s="82"/>
      <c r="J19" s="61">
        <f>SUM(J14:J18)</f>
        <v>54.7</v>
      </c>
      <c r="K19" s="62"/>
      <c r="N19" s="29" t="s">
        <v>65</v>
      </c>
      <c r="P19" s="148">
        <v>10.8</v>
      </c>
    </row>
    <row r="20" spans="2:26">
      <c r="B20" s="3" t="s">
        <v>18</v>
      </c>
      <c r="C20" s="34"/>
      <c r="D20" s="35"/>
      <c r="E20" s="65"/>
      <c r="F20" s="65"/>
      <c r="G20" s="66"/>
      <c r="H20" s="63"/>
      <c r="I20" s="67"/>
      <c r="J20" s="67"/>
      <c r="K20" s="36"/>
      <c r="L20" s="37"/>
      <c r="N20" s="29" t="s">
        <v>96</v>
      </c>
      <c r="P20" s="38">
        <v>22</v>
      </c>
    </row>
    <row r="21" spans="2:26">
      <c r="B21" s="68" t="s">
        <v>19</v>
      </c>
      <c r="C21" s="69" t="s">
        <v>188</v>
      </c>
      <c r="D21" s="70">
        <v>1</v>
      </c>
      <c r="E21" s="71">
        <v>0.12</v>
      </c>
      <c r="F21" s="71">
        <v>0.12</v>
      </c>
      <c r="G21" s="72"/>
      <c r="H21" s="69" t="s">
        <v>69</v>
      </c>
      <c r="I21" s="73">
        <f>P14</f>
        <v>12</v>
      </c>
      <c r="J21" s="45">
        <f>(I21*D21)</f>
        <v>12</v>
      </c>
      <c r="K21" s="74" t="s">
        <v>46</v>
      </c>
      <c r="L21" s="37"/>
      <c r="N21" s="29" t="s">
        <v>97</v>
      </c>
      <c r="P21" s="38">
        <v>0.8</v>
      </c>
    </row>
    <row r="22" spans="2:26">
      <c r="B22" s="68" t="s">
        <v>20</v>
      </c>
      <c r="C22" s="69" t="s">
        <v>188</v>
      </c>
      <c r="D22" s="83"/>
      <c r="E22" s="71">
        <v>0.12</v>
      </c>
      <c r="F22" s="71"/>
      <c r="G22" s="72"/>
      <c r="H22" s="69" t="s">
        <v>44</v>
      </c>
      <c r="I22" s="73">
        <f>P12</f>
        <v>5</v>
      </c>
      <c r="J22" s="44">
        <f>(I22*E22)</f>
        <v>0.6</v>
      </c>
      <c r="K22" s="74" t="s">
        <v>41</v>
      </c>
      <c r="L22" s="37"/>
      <c r="Q22" s="75"/>
    </row>
    <row r="23" spans="2:26" ht="13.5" thickBot="1">
      <c r="B23" s="47" t="s">
        <v>21</v>
      </c>
      <c r="C23" s="48" t="s">
        <v>188</v>
      </c>
      <c r="D23" s="84"/>
      <c r="E23" s="85">
        <v>0.05</v>
      </c>
      <c r="F23" s="85"/>
      <c r="G23" s="51"/>
      <c r="H23" s="48" t="s">
        <v>45</v>
      </c>
      <c r="I23" s="86">
        <f>P15/2000</f>
        <v>1.4999999999999999E-2</v>
      </c>
      <c r="J23" s="44">
        <f>I23*E42</f>
        <v>5.25</v>
      </c>
      <c r="K23" s="87" t="s">
        <v>47</v>
      </c>
      <c r="L23" s="37"/>
      <c r="O23" s="75"/>
      <c r="P23" s="37"/>
      <c r="Q23" s="28"/>
      <c r="R23" s="28"/>
      <c r="S23" s="88"/>
      <c r="T23" s="88"/>
      <c r="U23" s="37"/>
      <c r="V23" s="28"/>
      <c r="W23" s="89"/>
      <c r="X23" s="89"/>
      <c r="Y23" s="37"/>
      <c r="Z23" s="37"/>
    </row>
    <row r="24" spans="2:26" ht="13.5" thickBot="1">
      <c r="B24" s="26" t="s">
        <v>14</v>
      </c>
      <c r="C24" s="79"/>
      <c r="D24" s="90"/>
      <c r="E24" s="91">
        <f>SUM(E21:E23)</f>
        <v>0.28999999999999998</v>
      </c>
      <c r="F24" s="91">
        <f>SUM(F21:F23)</f>
        <v>0.12</v>
      </c>
      <c r="G24" s="79"/>
      <c r="H24" s="92"/>
      <c r="I24" s="93"/>
      <c r="J24" s="61">
        <f>SUM(J21:J23)</f>
        <v>17.850000000000001</v>
      </c>
      <c r="K24" s="94"/>
      <c r="L24" s="37"/>
      <c r="O24" s="75"/>
      <c r="Q24" s="75"/>
    </row>
    <row r="25" spans="2:26">
      <c r="B25" s="3" t="s">
        <v>22</v>
      </c>
      <c r="C25" s="95"/>
      <c r="D25" s="35"/>
      <c r="E25" s="34"/>
      <c r="F25" s="34"/>
      <c r="G25" s="34"/>
      <c r="H25" s="63"/>
      <c r="I25" s="67"/>
      <c r="J25" s="67"/>
      <c r="K25" s="36"/>
      <c r="L25" s="37"/>
      <c r="O25" s="96"/>
      <c r="Q25" s="75"/>
    </row>
    <row r="26" spans="2:26">
      <c r="B26" s="68" t="s">
        <v>23</v>
      </c>
      <c r="C26" s="97"/>
      <c r="D26" s="83"/>
      <c r="E26" s="98"/>
      <c r="F26" s="98"/>
      <c r="G26" s="72">
        <f>P21</f>
        <v>0.8</v>
      </c>
      <c r="H26" s="69" t="s">
        <v>45</v>
      </c>
      <c r="I26" s="73">
        <f>P20</f>
        <v>22</v>
      </c>
      <c r="J26" s="45">
        <f>(I26*G26)</f>
        <v>17.600000000000001</v>
      </c>
      <c r="K26" s="74" t="s">
        <v>78</v>
      </c>
      <c r="L26" s="37"/>
    </row>
    <row r="27" spans="2:26">
      <c r="B27" s="68" t="s">
        <v>75</v>
      </c>
      <c r="C27" s="97"/>
      <c r="D27" s="83"/>
      <c r="E27" s="98"/>
      <c r="F27" s="98"/>
      <c r="G27" s="72">
        <f>O29</f>
        <v>25</v>
      </c>
      <c r="H27" s="69" t="s">
        <v>45</v>
      </c>
      <c r="I27" s="73">
        <f>Q29</f>
        <v>1.68</v>
      </c>
      <c r="J27" s="45">
        <f>(I27*G27)</f>
        <v>42</v>
      </c>
      <c r="K27" s="74" t="s">
        <v>48</v>
      </c>
      <c r="L27" s="37"/>
    </row>
    <row r="28" spans="2:26">
      <c r="B28" s="68" t="s">
        <v>76</v>
      </c>
      <c r="C28" s="97"/>
      <c r="D28" s="83"/>
      <c r="E28" s="98"/>
      <c r="F28" s="98"/>
      <c r="G28" s="72">
        <f>O30</f>
        <v>15</v>
      </c>
      <c r="H28" s="69" t="s">
        <v>45</v>
      </c>
      <c r="I28" s="73">
        <f>Q30</f>
        <v>0.82</v>
      </c>
      <c r="J28" s="45">
        <f>(I28*G28)</f>
        <v>12.299999999999999</v>
      </c>
      <c r="K28" s="74" t="s">
        <v>77</v>
      </c>
      <c r="L28" s="37"/>
      <c r="O28" s="75" t="s">
        <v>85</v>
      </c>
      <c r="P28" s="75" t="s">
        <v>8</v>
      </c>
      <c r="Q28" s="75" t="s">
        <v>64</v>
      </c>
    </row>
    <row r="29" spans="2:26">
      <c r="B29" s="68" t="s">
        <v>80</v>
      </c>
      <c r="C29" s="97"/>
      <c r="D29" s="70">
        <v>1</v>
      </c>
      <c r="E29" s="98"/>
      <c r="F29" s="98"/>
      <c r="G29" s="72"/>
      <c r="H29" s="69" t="s">
        <v>69</v>
      </c>
      <c r="I29" s="73">
        <f>P17</f>
        <v>1.5</v>
      </c>
      <c r="J29" s="45">
        <f>I29*D29</f>
        <v>1.5</v>
      </c>
      <c r="K29" s="74" t="s">
        <v>81</v>
      </c>
      <c r="L29" s="37"/>
      <c r="N29" s="37" t="s">
        <v>48</v>
      </c>
      <c r="O29" s="75">
        <v>25</v>
      </c>
      <c r="P29" s="38">
        <f>(Q29*O29)</f>
        <v>42</v>
      </c>
      <c r="Q29" s="78">
        <v>1.68</v>
      </c>
    </row>
    <row r="30" spans="2:26">
      <c r="B30" s="39" t="s">
        <v>24</v>
      </c>
      <c r="C30" s="99"/>
      <c r="D30" s="100"/>
      <c r="E30" s="101"/>
      <c r="F30" s="101"/>
      <c r="G30" s="101">
        <v>0.15</v>
      </c>
      <c r="H30" s="40" t="s">
        <v>45</v>
      </c>
      <c r="I30" s="44">
        <f>P18</f>
        <v>30</v>
      </c>
      <c r="J30" s="45">
        <f>(I30*G30)</f>
        <v>4.5</v>
      </c>
      <c r="K30" s="46" t="s">
        <v>49</v>
      </c>
      <c r="L30" s="37"/>
      <c r="N30" s="29" t="s">
        <v>79</v>
      </c>
      <c r="O30" s="75">
        <v>15</v>
      </c>
      <c r="P30" s="38">
        <f>(Q30*O30)</f>
        <v>12.299999999999999</v>
      </c>
      <c r="Q30" s="78">
        <v>0.82</v>
      </c>
    </row>
    <row r="31" spans="2:26" ht="13.5" thickBot="1">
      <c r="B31" s="159" t="s">
        <v>57</v>
      </c>
      <c r="C31" s="160"/>
      <c r="D31" s="49">
        <v>1</v>
      </c>
      <c r="E31" s="149"/>
      <c r="F31" s="149"/>
      <c r="G31" s="149"/>
      <c r="H31" s="48" t="s">
        <v>69</v>
      </c>
      <c r="I31" s="86">
        <f>P19</f>
        <v>10.8</v>
      </c>
      <c r="J31" s="86">
        <f>P19</f>
        <v>10.8</v>
      </c>
      <c r="K31" s="53" t="s">
        <v>89</v>
      </c>
      <c r="L31" s="37"/>
      <c r="O31" s="75"/>
      <c r="P31" s="38"/>
      <c r="Q31" s="78"/>
    </row>
    <row r="32" spans="2:26" ht="13.5" thickBot="1">
      <c r="B32" s="54" t="s">
        <v>14</v>
      </c>
      <c r="C32" s="107"/>
      <c r="D32" s="80"/>
      <c r="E32" s="79"/>
      <c r="F32" s="79"/>
      <c r="G32" s="79"/>
      <c r="H32" s="79"/>
      <c r="I32" s="79"/>
      <c r="J32" s="61">
        <f>SUM(J26:J31)</f>
        <v>88.7</v>
      </c>
      <c r="K32" s="62"/>
      <c r="L32" s="37"/>
      <c r="Q32" s="78"/>
    </row>
    <row r="33" spans="2:12" ht="13.5" thickBot="1">
      <c r="B33" s="54" t="s">
        <v>25</v>
      </c>
      <c r="C33" s="108"/>
      <c r="D33" s="80"/>
      <c r="E33" s="79"/>
      <c r="F33" s="79"/>
      <c r="G33" s="79"/>
      <c r="H33" s="79"/>
      <c r="I33" s="79"/>
      <c r="J33" s="61">
        <f>(J12+J19+J24+J32)</f>
        <v>194.06</v>
      </c>
      <c r="K33" s="62"/>
      <c r="L33" s="37"/>
    </row>
    <row r="34" spans="2:12">
      <c r="B34" s="3" t="s">
        <v>26</v>
      </c>
      <c r="C34" s="95"/>
      <c r="D34" s="35"/>
      <c r="E34" s="34"/>
      <c r="F34" s="34"/>
      <c r="G34" s="34"/>
      <c r="H34" s="34"/>
      <c r="I34" s="34"/>
      <c r="J34" s="67"/>
      <c r="K34" s="36"/>
      <c r="L34" s="37"/>
    </row>
    <row r="35" spans="2:12">
      <c r="B35" s="39" t="s">
        <v>27</v>
      </c>
      <c r="C35" s="99"/>
      <c r="D35" s="100"/>
      <c r="E35" s="101"/>
      <c r="F35" s="101"/>
      <c r="G35" s="101"/>
      <c r="H35" s="101"/>
      <c r="I35" s="101"/>
      <c r="J35" s="44">
        <f>J33*0.05</f>
        <v>9.7030000000000012</v>
      </c>
      <c r="K35" s="46"/>
      <c r="L35" s="37"/>
    </row>
    <row r="36" spans="2:12">
      <c r="B36" s="39" t="s">
        <v>28</v>
      </c>
      <c r="C36" s="99"/>
      <c r="D36" s="100"/>
      <c r="E36" s="101"/>
      <c r="F36" s="101"/>
      <c r="G36" s="101"/>
      <c r="H36" s="101"/>
      <c r="I36" s="101"/>
      <c r="J36" s="44">
        <f>P16</f>
        <v>115</v>
      </c>
      <c r="K36" s="46"/>
      <c r="L36" s="37"/>
    </row>
    <row r="37" spans="2:12">
      <c r="B37" s="39" t="s">
        <v>29</v>
      </c>
      <c r="C37" s="99"/>
      <c r="D37" s="100"/>
      <c r="E37" s="101"/>
      <c r="F37" s="101"/>
      <c r="G37" s="101"/>
      <c r="H37" s="101"/>
      <c r="I37" s="101"/>
      <c r="J37" s="44">
        <f>((J33+J35+J36)*0.07)</f>
        <v>22.313410000000005</v>
      </c>
      <c r="K37" s="46"/>
      <c r="L37" s="37"/>
    </row>
    <row r="38" spans="2:12">
      <c r="B38" s="109" t="s">
        <v>30</v>
      </c>
      <c r="C38" s="97"/>
      <c r="D38" s="110"/>
      <c r="E38" s="111"/>
      <c r="F38" s="111"/>
      <c r="G38" s="111"/>
      <c r="H38" s="111"/>
      <c r="I38" s="111"/>
      <c r="J38" s="112">
        <f>((J33+J35+J36)*0.03)</f>
        <v>9.5628900000000012</v>
      </c>
      <c r="K38" s="87"/>
      <c r="L38" s="37"/>
    </row>
    <row r="39" spans="2:12" ht="13.5" thickBot="1">
      <c r="B39" s="113" t="s">
        <v>14</v>
      </c>
      <c r="C39" s="107"/>
      <c r="D39" s="114"/>
      <c r="E39" s="115"/>
      <c r="F39" s="115"/>
      <c r="G39" s="115"/>
      <c r="H39" s="115"/>
      <c r="I39" s="115"/>
      <c r="J39" s="116">
        <f>SUM(J35:J38)</f>
        <v>156.57930000000002</v>
      </c>
      <c r="K39" s="117"/>
      <c r="L39" s="37"/>
    </row>
    <row r="40" spans="2:12" ht="13.5" thickBot="1">
      <c r="B40" s="2" t="s">
        <v>31</v>
      </c>
      <c r="C40" s="108"/>
      <c r="D40" s="80"/>
      <c r="E40" s="58"/>
      <c r="F40" s="58"/>
      <c r="G40" s="79"/>
      <c r="H40" s="79"/>
      <c r="I40" s="79"/>
      <c r="J40" s="61">
        <f>(J33+J39)</f>
        <v>350.63930000000005</v>
      </c>
      <c r="K40" s="62"/>
      <c r="L40" s="37"/>
    </row>
    <row r="41" spans="2:12" ht="13.5" thickBot="1">
      <c r="B41" s="37"/>
      <c r="C41" s="37"/>
      <c r="D41" s="37"/>
      <c r="E41" s="118"/>
      <c r="F41" s="118"/>
      <c r="G41" s="37"/>
      <c r="H41" s="37"/>
      <c r="I41" s="37"/>
      <c r="J41" s="37"/>
      <c r="K41" s="37"/>
      <c r="L41" s="37"/>
    </row>
    <row r="42" spans="2:12">
      <c r="B42" s="119" t="s">
        <v>32</v>
      </c>
      <c r="C42" s="120" t="s">
        <v>67</v>
      </c>
      <c r="D42" s="64"/>
      <c r="E42" s="121">
        <v>350</v>
      </c>
      <c r="F42" s="64"/>
      <c r="G42" s="122"/>
      <c r="H42" s="122"/>
      <c r="I42" s="122"/>
      <c r="J42" s="122"/>
      <c r="K42" s="36"/>
      <c r="L42" s="37"/>
    </row>
    <row r="43" spans="2:12">
      <c r="B43" s="39" t="s">
        <v>33</v>
      </c>
      <c r="C43" s="123" t="s">
        <v>68</v>
      </c>
      <c r="D43" s="123"/>
      <c r="E43" s="124">
        <v>0</v>
      </c>
      <c r="F43" s="125"/>
      <c r="G43" s="37"/>
      <c r="H43" s="37"/>
      <c r="I43" s="37"/>
      <c r="J43" s="37"/>
      <c r="K43" s="87"/>
      <c r="L43" s="37"/>
    </row>
    <row r="44" spans="2:12">
      <c r="B44" s="39" t="s">
        <v>34</v>
      </c>
      <c r="C44" s="123" t="s">
        <v>68</v>
      </c>
      <c r="D44" s="123"/>
      <c r="E44" s="124">
        <f>(J40-E43)</f>
        <v>350.63930000000005</v>
      </c>
      <c r="F44" s="125"/>
      <c r="G44" s="126"/>
      <c r="H44" s="126"/>
      <c r="I44" s="126"/>
      <c r="J44" s="126"/>
      <c r="K44" s="46"/>
      <c r="L44" s="37"/>
    </row>
    <row r="45" spans="2:12">
      <c r="B45" s="39" t="s">
        <v>34</v>
      </c>
      <c r="C45" s="123" t="s">
        <v>35</v>
      </c>
      <c r="D45" s="123"/>
      <c r="E45" s="124">
        <f>(E44/E42)</f>
        <v>1.0018265714285717</v>
      </c>
      <c r="F45" s="125"/>
      <c r="G45" s="37"/>
      <c r="H45" s="37"/>
      <c r="I45" s="37"/>
      <c r="J45" s="37"/>
      <c r="K45" s="87"/>
      <c r="L45" s="37"/>
    </row>
    <row r="46" spans="2:12" ht="13.5" thickBot="1">
      <c r="B46" s="113" t="s">
        <v>82</v>
      </c>
      <c r="C46" s="127" t="s">
        <v>35</v>
      </c>
      <c r="D46" s="127"/>
      <c r="E46" s="128">
        <f>E45*1.3</f>
        <v>1.3023745428571432</v>
      </c>
      <c r="F46" s="129"/>
      <c r="G46" s="103"/>
      <c r="H46" s="103"/>
      <c r="I46" s="103"/>
      <c r="J46" s="103"/>
      <c r="K46" s="130"/>
      <c r="L46" s="37"/>
    </row>
    <row r="47" spans="2:12">
      <c r="L47" s="37"/>
    </row>
    <row r="48" spans="2:12">
      <c r="B48" s="37"/>
      <c r="C48" s="28"/>
      <c r="D48" s="28"/>
      <c r="E48" s="131"/>
      <c r="F48" s="131"/>
      <c r="G48" s="37"/>
      <c r="H48" s="37"/>
      <c r="I48" s="37"/>
      <c r="J48" s="37"/>
      <c r="K48" s="37"/>
      <c r="L48" s="37"/>
    </row>
    <row r="49" spans="2:12">
      <c r="B49" s="29" t="s">
        <v>83</v>
      </c>
      <c r="C49" s="28"/>
      <c r="D49" s="28"/>
      <c r="E49" s="131"/>
      <c r="F49" s="131"/>
      <c r="G49" s="37"/>
      <c r="H49" s="37"/>
      <c r="I49" s="37"/>
      <c r="J49" s="37"/>
      <c r="K49" s="37"/>
      <c r="L49" s="37"/>
    </row>
    <row r="50" spans="2:12">
      <c r="B50" s="29" t="s">
        <v>218</v>
      </c>
      <c r="L50" s="37"/>
    </row>
    <row r="51" spans="2:12">
      <c r="L51" s="37"/>
    </row>
    <row r="73" spans="9:10">
      <c r="I73" s="205"/>
      <c r="J73" s="205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  <row r="78" spans="9:10">
      <c r="I78" s="196"/>
      <c r="J78" s="196"/>
    </row>
    <row r="79" spans="9:10">
      <c r="I79" s="196"/>
      <c r="J79" s="196"/>
    </row>
  </sheetData>
  <mergeCells count="11">
    <mergeCell ref="I79:J79"/>
    <mergeCell ref="I74:J74"/>
    <mergeCell ref="I75:J75"/>
    <mergeCell ref="I76:J76"/>
    <mergeCell ref="I77:J77"/>
    <mergeCell ref="B1:I1"/>
    <mergeCell ref="C3:D5"/>
    <mergeCell ref="E3:F3"/>
    <mergeCell ref="E4:F4"/>
    <mergeCell ref="I73:J73"/>
    <mergeCell ref="I78:J78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7"/>
  <sheetViews>
    <sheetView workbookViewId="0">
      <selection activeCell="N6" sqref="N6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247</v>
      </c>
      <c r="C1" s="195"/>
      <c r="D1" s="195"/>
      <c r="E1" s="195"/>
      <c r="F1" s="195"/>
      <c r="G1" s="195"/>
      <c r="H1" s="195"/>
      <c r="I1" s="195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103</v>
      </c>
      <c r="D7" s="41">
        <v>1</v>
      </c>
      <c r="E7" s="42">
        <v>0.75</v>
      </c>
      <c r="F7" s="42">
        <v>0.75</v>
      </c>
      <c r="G7" s="43">
        <v>2</v>
      </c>
      <c r="H7" s="40" t="s">
        <v>69</v>
      </c>
      <c r="I7" s="44">
        <f>P11</f>
        <v>4</v>
      </c>
      <c r="J7" s="45">
        <f>(G7*I7)+(E7*P12)</f>
        <v>12.875</v>
      </c>
      <c r="K7" s="46" t="s">
        <v>37</v>
      </c>
      <c r="L7" s="37"/>
      <c r="P7" s="38"/>
    </row>
    <row r="8" spans="2:16">
      <c r="B8" s="39" t="s">
        <v>11</v>
      </c>
      <c r="C8" s="40" t="s">
        <v>58</v>
      </c>
      <c r="D8" s="41"/>
      <c r="E8" s="42">
        <v>0.36</v>
      </c>
      <c r="F8" s="42">
        <v>0.36</v>
      </c>
      <c r="G8" s="43">
        <v>1</v>
      </c>
      <c r="H8" s="40" t="s">
        <v>69</v>
      </c>
      <c r="I8" s="44">
        <f>P11</f>
        <v>4</v>
      </c>
      <c r="J8" s="45">
        <f>(I8*G8)+(P12*E8)</f>
        <v>6.34</v>
      </c>
      <c r="K8" s="46" t="s">
        <v>39</v>
      </c>
      <c r="L8" s="37"/>
      <c r="P8" s="38"/>
    </row>
    <row r="9" spans="2:16">
      <c r="B9" s="39" t="s">
        <v>12</v>
      </c>
      <c r="C9" s="40" t="s">
        <v>58</v>
      </c>
      <c r="D9" s="41">
        <v>1</v>
      </c>
      <c r="E9" s="42">
        <v>0.26</v>
      </c>
      <c r="F9" s="42">
        <v>0.26</v>
      </c>
      <c r="G9" s="43">
        <v>1</v>
      </c>
      <c r="H9" s="40" t="s">
        <v>69</v>
      </c>
      <c r="I9" s="44">
        <f>P11</f>
        <v>4</v>
      </c>
      <c r="J9" s="45">
        <f>(I9*G9)+(P12*E9)</f>
        <v>5.6899999999999995</v>
      </c>
      <c r="K9" s="46" t="s">
        <v>38</v>
      </c>
      <c r="L9" s="37"/>
      <c r="P9" s="38"/>
    </row>
    <row r="10" spans="2:16">
      <c r="B10" s="39" t="s">
        <v>13</v>
      </c>
      <c r="C10" s="40" t="s">
        <v>58</v>
      </c>
      <c r="D10" s="41">
        <v>1</v>
      </c>
      <c r="E10" s="42">
        <v>0.2</v>
      </c>
      <c r="F10" s="42">
        <v>0.2</v>
      </c>
      <c r="G10" s="43">
        <v>1</v>
      </c>
      <c r="H10" s="40" t="s">
        <v>69</v>
      </c>
      <c r="I10" s="44">
        <f>P11</f>
        <v>4</v>
      </c>
      <c r="J10" s="45">
        <f>(I10*G10)+(P11*E10)</f>
        <v>4.8</v>
      </c>
      <c r="K10" s="46" t="s">
        <v>168</v>
      </c>
      <c r="L10" s="37"/>
      <c r="P10" s="29" t="s">
        <v>225</v>
      </c>
    </row>
    <row r="11" spans="2:16" ht="13.5" thickBot="1">
      <c r="B11" s="47" t="s">
        <v>13</v>
      </c>
      <c r="C11" s="48" t="s">
        <v>58</v>
      </c>
      <c r="D11" s="49"/>
      <c r="E11" s="50">
        <v>0.2</v>
      </c>
      <c r="F11" s="50">
        <v>0.2</v>
      </c>
      <c r="G11" s="51"/>
      <c r="H11" s="48" t="s">
        <v>44</v>
      </c>
      <c r="I11" s="52">
        <f>P12</f>
        <v>6.5</v>
      </c>
      <c r="J11" s="45">
        <f>P12*E11</f>
        <v>1.3</v>
      </c>
      <c r="K11" s="53" t="s">
        <v>167</v>
      </c>
      <c r="L11" s="37"/>
      <c r="N11" s="29" t="s">
        <v>88</v>
      </c>
      <c r="P11" s="38">
        <v>4</v>
      </c>
    </row>
    <row r="12" spans="2:16" ht="13.5" thickBot="1">
      <c r="B12" s="54" t="s">
        <v>14</v>
      </c>
      <c r="C12" s="55"/>
      <c r="D12" s="56"/>
      <c r="E12" s="57">
        <f>SUM(E7:E11)</f>
        <v>1.7699999999999998</v>
      </c>
      <c r="F12" s="58">
        <f>SUM(F7:F11)</f>
        <v>1.7699999999999998</v>
      </c>
      <c r="G12" s="59"/>
      <c r="H12" s="56"/>
      <c r="I12" s="60"/>
      <c r="J12" s="61">
        <f>SUM(J7:J11)</f>
        <v>31.005000000000003</v>
      </c>
      <c r="K12" s="62"/>
      <c r="L12" s="37"/>
      <c r="N12" s="29" t="s">
        <v>178</v>
      </c>
      <c r="P12" s="38">
        <v>6.5</v>
      </c>
    </row>
    <row r="13" spans="2:16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179</v>
      </c>
      <c r="P13" s="148">
        <v>5</v>
      </c>
    </row>
    <row r="14" spans="2:16">
      <c r="B14" s="68" t="s">
        <v>16</v>
      </c>
      <c r="C14" s="69" t="s">
        <v>191</v>
      </c>
      <c r="D14" s="70">
        <v>1</v>
      </c>
      <c r="E14" s="71">
        <v>0.12</v>
      </c>
      <c r="F14" s="71">
        <v>0.12</v>
      </c>
      <c r="G14" s="72">
        <v>0.5</v>
      </c>
      <c r="H14" s="69" t="s">
        <v>69</v>
      </c>
      <c r="I14" s="73">
        <f>P11</f>
        <v>4</v>
      </c>
      <c r="J14" s="45">
        <f>(P12*E14)+(G14*I14)</f>
        <v>2.7800000000000002</v>
      </c>
      <c r="K14" s="74" t="s">
        <v>42</v>
      </c>
      <c r="L14" s="37"/>
      <c r="N14" s="29" t="s">
        <v>62</v>
      </c>
      <c r="P14" s="38">
        <v>12</v>
      </c>
    </row>
    <row r="15" spans="2:16">
      <c r="B15" s="39" t="s">
        <v>16</v>
      </c>
      <c r="C15" s="40" t="s">
        <v>191</v>
      </c>
      <c r="D15" s="41"/>
      <c r="E15" s="42">
        <v>0.12</v>
      </c>
      <c r="F15" s="42"/>
      <c r="G15" s="43"/>
      <c r="H15" s="40" t="s">
        <v>44</v>
      </c>
      <c r="I15" s="44">
        <f>P12</f>
        <v>6.5</v>
      </c>
      <c r="J15" s="44">
        <f>I15*E15</f>
        <v>0.78</v>
      </c>
      <c r="K15" s="46" t="s">
        <v>41</v>
      </c>
      <c r="L15" s="37"/>
      <c r="N15" s="29" t="s">
        <v>21</v>
      </c>
      <c r="P15" s="38">
        <v>30</v>
      </c>
    </row>
    <row r="16" spans="2:16">
      <c r="B16" s="68" t="s">
        <v>17</v>
      </c>
      <c r="C16" s="69" t="s">
        <v>58</v>
      </c>
      <c r="D16" s="70">
        <v>1</v>
      </c>
      <c r="E16" s="71">
        <v>0.15</v>
      </c>
      <c r="F16" s="71">
        <v>0.15</v>
      </c>
      <c r="G16" s="72">
        <v>0.5</v>
      </c>
      <c r="H16" s="69" t="s">
        <v>69</v>
      </c>
      <c r="I16" s="73">
        <f>P11</f>
        <v>4</v>
      </c>
      <c r="J16" s="45">
        <f>(P12*E16)+(G16*I16)</f>
        <v>2.9750000000000001</v>
      </c>
      <c r="K16" s="74" t="s">
        <v>43</v>
      </c>
      <c r="L16" s="37"/>
      <c r="N16" s="29" t="s">
        <v>28</v>
      </c>
      <c r="P16" s="38">
        <v>30</v>
      </c>
    </row>
    <row r="17" spans="2:26" ht="13.5" thickBot="1">
      <c r="B17" s="39" t="s">
        <v>17</v>
      </c>
      <c r="C17" s="40" t="s">
        <v>58</v>
      </c>
      <c r="D17" s="41"/>
      <c r="E17" s="42">
        <v>0.15</v>
      </c>
      <c r="F17" s="76"/>
      <c r="G17" s="43"/>
      <c r="H17" s="40" t="s">
        <v>44</v>
      </c>
      <c r="I17" s="44">
        <f>P12</f>
        <v>6.5</v>
      </c>
      <c r="J17" s="45">
        <f>(I17*E17)</f>
        <v>0.97499999999999998</v>
      </c>
      <c r="K17" s="77" t="s">
        <v>41</v>
      </c>
      <c r="L17" s="37"/>
      <c r="N17" s="29" t="s">
        <v>80</v>
      </c>
      <c r="O17" s="75"/>
      <c r="P17" s="38">
        <v>1</v>
      </c>
      <c r="Q17" s="78"/>
    </row>
    <row r="18" spans="2:26" ht="13.5" thickBot="1">
      <c r="B18" s="54" t="s">
        <v>14</v>
      </c>
      <c r="C18" s="79"/>
      <c r="D18" s="80"/>
      <c r="E18" s="58">
        <f>SUM(E14:E17)</f>
        <v>0.54</v>
      </c>
      <c r="F18" s="58">
        <f>SUM(F14:F17)</f>
        <v>0.27</v>
      </c>
      <c r="G18" s="81"/>
      <c r="H18" s="55"/>
      <c r="I18" s="82"/>
      <c r="J18" s="61">
        <f>SUM(J14:J17)</f>
        <v>7.51</v>
      </c>
      <c r="K18" s="62"/>
      <c r="N18" s="29" t="s">
        <v>63</v>
      </c>
      <c r="P18" s="38">
        <v>0</v>
      </c>
    </row>
    <row r="19" spans="2:26">
      <c r="B19" s="3" t="s">
        <v>18</v>
      </c>
      <c r="C19" s="34"/>
      <c r="D19" s="35"/>
      <c r="E19" s="65"/>
      <c r="F19" s="65"/>
      <c r="G19" s="66"/>
      <c r="H19" s="63"/>
      <c r="I19" s="67"/>
      <c r="J19" s="67"/>
      <c r="K19" s="36"/>
      <c r="L19" s="37"/>
      <c r="N19" s="29" t="s">
        <v>96</v>
      </c>
      <c r="P19" s="38">
        <v>3</v>
      </c>
    </row>
    <row r="20" spans="2:26">
      <c r="B20" s="68" t="s">
        <v>19</v>
      </c>
      <c r="C20" s="69" t="s">
        <v>59</v>
      </c>
      <c r="D20" s="70">
        <v>1</v>
      </c>
      <c r="E20" s="71">
        <v>0.12</v>
      </c>
      <c r="F20" s="71">
        <v>0.12</v>
      </c>
      <c r="G20" s="72"/>
      <c r="H20" s="69" t="s">
        <v>69</v>
      </c>
      <c r="I20" s="73">
        <f>P14</f>
        <v>12</v>
      </c>
      <c r="J20" s="45">
        <f>(I20*D20)</f>
        <v>12</v>
      </c>
      <c r="K20" s="74" t="s">
        <v>46</v>
      </c>
      <c r="L20" s="37"/>
      <c r="N20" s="29" t="s">
        <v>97</v>
      </c>
      <c r="P20" s="38">
        <v>3</v>
      </c>
    </row>
    <row r="21" spans="2:26">
      <c r="B21" s="68" t="s">
        <v>20</v>
      </c>
      <c r="C21" s="69" t="s">
        <v>59</v>
      </c>
      <c r="D21" s="83"/>
      <c r="E21" s="71">
        <v>0.12</v>
      </c>
      <c r="F21" s="71"/>
      <c r="G21" s="72"/>
      <c r="H21" s="69" t="s">
        <v>44</v>
      </c>
      <c r="I21" s="73">
        <f>P12</f>
        <v>6.5</v>
      </c>
      <c r="J21" s="44">
        <f>(I21*E21)</f>
        <v>0.78</v>
      </c>
      <c r="K21" s="74" t="s">
        <v>41</v>
      </c>
      <c r="L21" s="37"/>
      <c r="Q21" s="75"/>
    </row>
    <row r="22" spans="2:26" ht="13.5" thickBot="1">
      <c r="B22" s="47" t="s">
        <v>21</v>
      </c>
      <c r="C22" s="48" t="s">
        <v>59</v>
      </c>
      <c r="D22" s="84"/>
      <c r="E22" s="85">
        <v>0.05</v>
      </c>
      <c r="F22" s="85">
        <v>0.05</v>
      </c>
      <c r="G22" s="51"/>
      <c r="H22" s="48" t="s">
        <v>45</v>
      </c>
      <c r="I22" s="86">
        <f>P15/2000</f>
        <v>1.4999999999999999E-2</v>
      </c>
      <c r="J22" s="44">
        <f>I22*E40</f>
        <v>1.65</v>
      </c>
      <c r="K22" s="87" t="s">
        <v>47</v>
      </c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26" t="s">
        <v>14</v>
      </c>
      <c r="C23" s="79"/>
      <c r="D23" s="90"/>
      <c r="E23" s="91">
        <f>SUM(E20:E22)</f>
        <v>0.28999999999999998</v>
      </c>
      <c r="F23" s="91">
        <f>SUM(F20:F22)</f>
        <v>0.16999999999999998</v>
      </c>
      <c r="G23" s="79"/>
      <c r="H23" s="92"/>
      <c r="I23" s="93"/>
      <c r="J23" s="61">
        <f>SUM(J20:J22)</f>
        <v>14.43</v>
      </c>
      <c r="K23" s="94"/>
      <c r="L23" s="37"/>
      <c r="O23" s="75"/>
      <c r="Q23" s="75"/>
    </row>
    <row r="24" spans="2:26">
      <c r="B24" s="3" t="s">
        <v>22</v>
      </c>
      <c r="C24" s="95"/>
      <c r="D24" s="35"/>
      <c r="E24" s="34"/>
      <c r="F24" s="34"/>
      <c r="G24" s="34"/>
      <c r="H24" s="63"/>
      <c r="I24" s="67"/>
      <c r="J24" s="67"/>
      <c r="K24" s="36"/>
      <c r="L24" s="37"/>
      <c r="O24" s="96"/>
      <c r="Q24" s="75"/>
    </row>
    <row r="25" spans="2:26">
      <c r="B25" s="68" t="s">
        <v>23</v>
      </c>
      <c r="C25" s="97"/>
      <c r="D25" s="83"/>
      <c r="E25" s="98"/>
      <c r="F25" s="98"/>
      <c r="G25" s="72">
        <f>P20</f>
        <v>3</v>
      </c>
      <c r="H25" s="69" t="s">
        <v>45</v>
      </c>
      <c r="I25" s="73">
        <f>P19</f>
        <v>3</v>
      </c>
      <c r="J25" s="45">
        <f>(I25*G25)</f>
        <v>9</v>
      </c>
      <c r="K25" s="74" t="s">
        <v>78</v>
      </c>
      <c r="L25" s="37"/>
    </row>
    <row r="26" spans="2:26">
      <c r="B26" s="68" t="s">
        <v>75</v>
      </c>
      <c r="C26" s="97"/>
      <c r="D26" s="83"/>
      <c r="E26" s="98"/>
      <c r="F26" s="98"/>
      <c r="G26" s="72">
        <f>O28</f>
        <v>10</v>
      </c>
      <c r="H26" s="69" t="s">
        <v>45</v>
      </c>
      <c r="I26" s="73">
        <f>Q28</f>
        <v>1.68</v>
      </c>
      <c r="J26" s="45">
        <f>(I26*G26)</f>
        <v>16.8</v>
      </c>
      <c r="K26" s="74" t="s">
        <v>48</v>
      </c>
      <c r="L26" s="37"/>
    </row>
    <row r="27" spans="2:26">
      <c r="B27" s="68" t="s">
        <v>76</v>
      </c>
      <c r="C27" s="97"/>
      <c r="D27" s="83"/>
      <c r="E27" s="98"/>
      <c r="F27" s="98"/>
      <c r="G27" s="72">
        <f>O29</f>
        <v>15</v>
      </c>
      <c r="H27" s="69" t="s">
        <v>45</v>
      </c>
      <c r="I27" s="73">
        <f>Q29</f>
        <v>0.82</v>
      </c>
      <c r="J27" s="45">
        <f>(I27*G27)</f>
        <v>12.299999999999999</v>
      </c>
      <c r="K27" s="74" t="s">
        <v>77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80</v>
      </c>
      <c r="C28" s="97"/>
      <c r="D28" s="70">
        <v>1</v>
      </c>
      <c r="E28" s="98"/>
      <c r="F28" s="98"/>
      <c r="G28" s="72"/>
      <c r="H28" s="69" t="s">
        <v>69</v>
      </c>
      <c r="I28" s="73">
        <f>P17</f>
        <v>1</v>
      </c>
      <c r="J28" s="45">
        <f>I28*D28</f>
        <v>1</v>
      </c>
      <c r="K28" s="74" t="s">
        <v>81</v>
      </c>
      <c r="L28" s="37"/>
      <c r="N28" s="37" t="s">
        <v>48</v>
      </c>
      <c r="O28" s="75">
        <v>10</v>
      </c>
      <c r="P28" s="38">
        <f>(Q28*O28)</f>
        <v>16.8</v>
      </c>
      <c r="Q28" s="78">
        <v>1.68</v>
      </c>
    </row>
    <row r="29" spans="2:26" ht="13.5" thickBot="1">
      <c r="B29" s="39" t="s">
        <v>24</v>
      </c>
      <c r="C29" s="155"/>
      <c r="D29" s="100"/>
      <c r="E29" s="101"/>
      <c r="F29" s="101"/>
      <c r="G29" s="101">
        <v>0.15</v>
      </c>
      <c r="H29" s="40" t="s">
        <v>45</v>
      </c>
      <c r="I29" s="44">
        <f>P18</f>
        <v>0</v>
      </c>
      <c r="J29" s="45">
        <f>(I29*G29)</f>
        <v>0</v>
      </c>
      <c r="K29" s="46" t="s">
        <v>49</v>
      </c>
      <c r="L29" s="37"/>
      <c r="N29" s="29" t="s">
        <v>79</v>
      </c>
      <c r="O29" s="75">
        <v>15</v>
      </c>
      <c r="P29" s="38">
        <f>(Q29*O29)</f>
        <v>12.299999999999999</v>
      </c>
      <c r="Q29" s="78">
        <v>0.82</v>
      </c>
    </row>
    <row r="30" spans="2:26" ht="13.5" thickBot="1">
      <c r="B30" s="54" t="s">
        <v>14</v>
      </c>
      <c r="C30" s="107"/>
      <c r="D30" s="80"/>
      <c r="E30" s="79"/>
      <c r="F30" s="79"/>
      <c r="G30" s="79"/>
      <c r="H30" s="79"/>
      <c r="I30" s="79"/>
      <c r="J30" s="61">
        <f>SUM(J25:J29)</f>
        <v>39.1</v>
      </c>
      <c r="K30" s="62"/>
      <c r="L30" s="37"/>
      <c r="Q30" s="78"/>
    </row>
    <row r="31" spans="2:26" ht="13.5" thickBot="1">
      <c r="B31" s="54" t="s">
        <v>25</v>
      </c>
      <c r="C31" s="108"/>
      <c r="D31" s="80"/>
      <c r="E31" s="79"/>
      <c r="F31" s="79"/>
      <c r="G31" s="79"/>
      <c r="H31" s="79"/>
      <c r="I31" s="79"/>
      <c r="J31" s="61">
        <f>(J12+J18+J23+J30)</f>
        <v>92.045000000000002</v>
      </c>
      <c r="K31" s="62"/>
      <c r="L31" s="37"/>
    </row>
    <row r="32" spans="2:26">
      <c r="B32" s="3" t="s">
        <v>26</v>
      </c>
      <c r="C32" s="95"/>
      <c r="D32" s="35"/>
      <c r="E32" s="34"/>
      <c r="F32" s="34"/>
      <c r="G32" s="34"/>
      <c r="H32" s="34"/>
      <c r="I32" s="34"/>
      <c r="J32" s="67"/>
      <c r="K32" s="36"/>
      <c r="L32" s="37"/>
    </row>
    <row r="33" spans="2:12">
      <c r="B33" s="39" t="s">
        <v>27</v>
      </c>
      <c r="C33" s="99"/>
      <c r="D33" s="100"/>
      <c r="E33" s="101"/>
      <c r="F33" s="101"/>
      <c r="G33" s="101"/>
      <c r="H33" s="101"/>
      <c r="I33" s="101"/>
      <c r="J33" s="44">
        <f>J31*0.05</f>
        <v>4.6022500000000006</v>
      </c>
      <c r="K33" s="46"/>
      <c r="L33" s="37"/>
    </row>
    <row r="34" spans="2:12">
      <c r="B34" s="39" t="s">
        <v>28</v>
      </c>
      <c r="C34" s="99"/>
      <c r="D34" s="100"/>
      <c r="E34" s="101"/>
      <c r="F34" s="101"/>
      <c r="G34" s="101"/>
      <c r="H34" s="101"/>
      <c r="I34" s="101"/>
      <c r="J34" s="44">
        <f>P16</f>
        <v>30</v>
      </c>
      <c r="K34" s="46"/>
      <c r="L34" s="37"/>
    </row>
    <row r="35" spans="2:12">
      <c r="B35" s="39" t="s">
        <v>29</v>
      </c>
      <c r="C35" s="99"/>
      <c r="D35" s="100"/>
      <c r="E35" s="101"/>
      <c r="F35" s="101"/>
      <c r="G35" s="101"/>
      <c r="H35" s="101"/>
      <c r="I35" s="101"/>
      <c r="J35" s="44">
        <f>((J31+J33+J34)*0.07)</f>
        <v>8.8653075000000001</v>
      </c>
      <c r="K35" s="46"/>
      <c r="L35" s="37"/>
    </row>
    <row r="36" spans="2:12">
      <c r="B36" s="109" t="s">
        <v>30</v>
      </c>
      <c r="C36" s="97"/>
      <c r="D36" s="110"/>
      <c r="E36" s="111"/>
      <c r="F36" s="111"/>
      <c r="G36" s="111"/>
      <c r="H36" s="111"/>
      <c r="I36" s="111"/>
      <c r="J36" s="112">
        <f>((J31+J33+J34)*0.03)</f>
        <v>3.7994174999999997</v>
      </c>
      <c r="K36" s="87"/>
      <c r="L36" s="37"/>
    </row>
    <row r="37" spans="2:12" ht="13.5" thickBot="1">
      <c r="B37" s="113" t="s">
        <v>14</v>
      </c>
      <c r="C37" s="107"/>
      <c r="D37" s="114"/>
      <c r="E37" s="115"/>
      <c r="F37" s="115"/>
      <c r="G37" s="115"/>
      <c r="H37" s="115"/>
      <c r="I37" s="115"/>
      <c r="J37" s="116">
        <f>SUM(J33:J36)</f>
        <v>47.266974999999995</v>
      </c>
      <c r="K37" s="117"/>
      <c r="L37" s="37"/>
    </row>
    <row r="38" spans="2:12" ht="13.5" thickBot="1">
      <c r="B38" s="2" t="s">
        <v>31</v>
      </c>
      <c r="C38" s="108"/>
      <c r="D38" s="80"/>
      <c r="E38" s="58"/>
      <c r="F38" s="58"/>
      <c r="G38" s="79"/>
      <c r="H38" s="79"/>
      <c r="I38" s="79"/>
      <c r="J38" s="61">
        <f>(J31+J37)</f>
        <v>139.31197499999999</v>
      </c>
      <c r="K38" s="62"/>
      <c r="L38" s="37"/>
    </row>
    <row r="39" spans="2:12" ht="13.5" thickBot="1">
      <c r="B39" s="37"/>
      <c r="C39" s="37"/>
      <c r="D39" s="37"/>
      <c r="E39" s="118"/>
      <c r="F39" s="118"/>
      <c r="G39" s="37"/>
      <c r="H39" s="37"/>
      <c r="I39" s="37"/>
      <c r="J39" s="37"/>
      <c r="K39" s="37"/>
      <c r="L39" s="37"/>
    </row>
    <row r="40" spans="2:12">
      <c r="B40" s="119" t="s">
        <v>32</v>
      </c>
      <c r="C40" s="120" t="s">
        <v>67</v>
      </c>
      <c r="D40" s="64"/>
      <c r="E40" s="121">
        <v>110</v>
      </c>
      <c r="F40" s="64"/>
      <c r="G40" s="122"/>
      <c r="H40" s="122"/>
      <c r="I40" s="122"/>
      <c r="J40" s="122"/>
      <c r="K40" s="36"/>
      <c r="L40" s="37"/>
    </row>
    <row r="41" spans="2:12">
      <c r="B41" s="39" t="s">
        <v>33</v>
      </c>
      <c r="C41" s="123" t="s">
        <v>68</v>
      </c>
      <c r="D41" s="123"/>
      <c r="E41" s="124">
        <v>0</v>
      </c>
      <c r="F41" s="125"/>
      <c r="G41" s="37"/>
      <c r="H41" s="37"/>
      <c r="I41" s="37"/>
      <c r="J41" s="37"/>
      <c r="K41" s="87"/>
      <c r="L41" s="37"/>
    </row>
    <row r="42" spans="2:12">
      <c r="B42" s="39" t="s">
        <v>34</v>
      </c>
      <c r="C42" s="123" t="s">
        <v>68</v>
      </c>
      <c r="D42" s="123"/>
      <c r="E42" s="124">
        <f>(J38-E41)</f>
        <v>139.31197499999999</v>
      </c>
      <c r="F42" s="125"/>
      <c r="G42" s="126"/>
      <c r="H42" s="126"/>
      <c r="I42" s="126"/>
      <c r="J42" s="126"/>
      <c r="K42" s="46"/>
      <c r="L42" s="37"/>
    </row>
    <row r="43" spans="2:12">
      <c r="B43" s="39" t="s">
        <v>34</v>
      </c>
      <c r="C43" s="123" t="s">
        <v>35</v>
      </c>
      <c r="D43" s="123"/>
      <c r="E43" s="124">
        <f>(E42/E40)</f>
        <v>1.2664724999999999</v>
      </c>
      <c r="F43" s="125"/>
      <c r="G43" s="37"/>
      <c r="H43" s="37"/>
      <c r="I43" s="37"/>
      <c r="J43" s="37"/>
      <c r="K43" s="87"/>
      <c r="L43" s="37"/>
    </row>
    <row r="44" spans="2:12" ht="13.5" thickBot="1">
      <c r="B44" s="113" t="s">
        <v>82</v>
      </c>
      <c r="C44" s="127" t="s">
        <v>35</v>
      </c>
      <c r="D44" s="127"/>
      <c r="E44" s="128">
        <f>E43*1.3</f>
        <v>1.6464142499999999</v>
      </c>
      <c r="F44" s="129"/>
      <c r="G44" s="103"/>
      <c r="H44" s="103"/>
      <c r="I44" s="103"/>
      <c r="J44" s="103"/>
      <c r="K44" s="130"/>
      <c r="L44" s="37"/>
    </row>
    <row r="45" spans="2:12">
      <c r="B45" s="37"/>
      <c r="C45" s="28"/>
      <c r="D45" s="28"/>
      <c r="E45" s="131"/>
      <c r="F45" s="131"/>
      <c r="G45" s="37"/>
      <c r="H45" s="37"/>
      <c r="I45" s="37"/>
      <c r="J45" s="37"/>
      <c r="K45" s="37"/>
      <c r="L45" s="37"/>
    </row>
    <row r="46" spans="2:12">
      <c r="B46" s="37"/>
      <c r="C46" s="28"/>
      <c r="D46" s="28"/>
      <c r="E46" s="131"/>
      <c r="F46" s="131"/>
      <c r="G46" s="37"/>
      <c r="H46" s="37"/>
      <c r="I46" s="37"/>
      <c r="J46" s="37"/>
      <c r="K46" s="37"/>
      <c r="L46" s="37"/>
    </row>
    <row r="47" spans="2:12">
      <c r="B47" s="29" t="s">
        <v>83</v>
      </c>
      <c r="L47" s="37"/>
    </row>
    <row r="48" spans="2:12">
      <c r="B48" s="29" t="s">
        <v>218</v>
      </c>
      <c r="L48" s="37"/>
    </row>
    <row r="49" spans="12:12">
      <c r="L49" s="37"/>
    </row>
    <row r="71" spans="9:10">
      <c r="I71" s="205"/>
      <c r="J71" s="205"/>
    </row>
    <row r="72" spans="9:10">
      <c r="I72" s="196"/>
      <c r="J72" s="196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</sheetData>
  <mergeCells count="11">
    <mergeCell ref="I77:J77"/>
    <mergeCell ref="I71:J71"/>
    <mergeCell ref="I72:J72"/>
    <mergeCell ref="I73:J73"/>
    <mergeCell ref="I74:J74"/>
    <mergeCell ref="B1:I1"/>
    <mergeCell ref="C3:D5"/>
    <mergeCell ref="E3:F3"/>
    <mergeCell ref="E4:F4"/>
    <mergeCell ref="I75:J75"/>
    <mergeCell ref="I76:J76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11811023622047245"/>
  <pageSetup paperSize="9" scale="8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9"/>
  <sheetViews>
    <sheetView workbookViewId="0">
      <selection activeCell="N3" sqref="N3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7" width="12.42578125" style="29" customWidth="1"/>
    <col min="8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248</v>
      </c>
      <c r="C1" s="195"/>
      <c r="D1" s="195"/>
      <c r="E1" s="195"/>
      <c r="F1" s="195"/>
      <c r="G1" s="195"/>
      <c r="H1" s="195"/>
      <c r="I1" s="195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103</v>
      </c>
      <c r="D7" s="41">
        <v>1</v>
      </c>
      <c r="E7" s="42">
        <v>0.75</v>
      </c>
      <c r="F7" s="42">
        <v>0.75</v>
      </c>
      <c r="G7" s="43">
        <v>2</v>
      </c>
      <c r="H7" s="40" t="s">
        <v>69</v>
      </c>
      <c r="I7" s="44">
        <f>P11</f>
        <v>4</v>
      </c>
      <c r="J7" s="45">
        <f>(G7*I7)+(E7*P12)</f>
        <v>12.875</v>
      </c>
      <c r="K7" s="46" t="s">
        <v>37</v>
      </c>
      <c r="L7" s="37"/>
      <c r="P7" s="38"/>
    </row>
    <row r="8" spans="2:16">
      <c r="B8" s="39" t="s">
        <v>11</v>
      </c>
      <c r="C8" s="40" t="s">
        <v>58</v>
      </c>
      <c r="D8" s="41"/>
      <c r="E8" s="42">
        <v>0.36</v>
      </c>
      <c r="F8" s="42">
        <v>0.36</v>
      </c>
      <c r="G8" s="43">
        <v>1</v>
      </c>
      <c r="H8" s="40" t="s">
        <v>69</v>
      </c>
      <c r="I8" s="44">
        <f>P11</f>
        <v>4</v>
      </c>
      <c r="J8" s="45">
        <f>(I8*G8)+(P12*E8)</f>
        <v>6.34</v>
      </c>
      <c r="K8" s="46" t="s">
        <v>39</v>
      </c>
      <c r="L8" s="37"/>
      <c r="P8" s="38"/>
    </row>
    <row r="9" spans="2:16">
      <c r="B9" s="39" t="s">
        <v>12</v>
      </c>
      <c r="C9" s="40" t="s">
        <v>58</v>
      </c>
      <c r="D9" s="41">
        <v>1</v>
      </c>
      <c r="E9" s="42">
        <v>0.26</v>
      </c>
      <c r="F9" s="42">
        <v>0.26</v>
      </c>
      <c r="G9" s="43">
        <v>1</v>
      </c>
      <c r="H9" s="40" t="s">
        <v>69</v>
      </c>
      <c r="I9" s="44">
        <f>P11</f>
        <v>4</v>
      </c>
      <c r="J9" s="45">
        <f>(I9*G9)+(P12*E9)</f>
        <v>5.6899999999999995</v>
      </c>
      <c r="K9" s="46" t="s">
        <v>38</v>
      </c>
      <c r="L9" s="37"/>
      <c r="P9" s="38"/>
    </row>
    <row r="10" spans="2:16">
      <c r="B10" s="39" t="s">
        <v>13</v>
      </c>
      <c r="C10" s="40" t="s">
        <v>58</v>
      </c>
      <c r="D10" s="41">
        <v>1</v>
      </c>
      <c r="E10" s="42">
        <v>0.2</v>
      </c>
      <c r="F10" s="42">
        <v>0.2</v>
      </c>
      <c r="G10" s="43">
        <v>1</v>
      </c>
      <c r="H10" s="40" t="s">
        <v>69</v>
      </c>
      <c r="I10" s="44">
        <f>P11</f>
        <v>4</v>
      </c>
      <c r="J10" s="45">
        <f>(I10*G10)+(P11*E10)</f>
        <v>4.8</v>
      </c>
      <c r="K10" s="46" t="s">
        <v>168</v>
      </c>
      <c r="L10" s="37"/>
      <c r="P10" s="29" t="s">
        <v>225</v>
      </c>
    </row>
    <row r="11" spans="2:16" ht="13.5" thickBot="1">
      <c r="B11" s="47" t="s">
        <v>13</v>
      </c>
      <c r="C11" s="48" t="s">
        <v>58</v>
      </c>
      <c r="D11" s="49"/>
      <c r="E11" s="50">
        <v>0.2</v>
      </c>
      <c r="F11" s="50">
        <v>0.2</v>
      </c>
      <c r="G11" s="51"/>
      <c r="H11" s="48" t="s">
        <v>44</v>
      </c>
      <c r="I11" s="52">
        <f>P12</f>
        <v>6.5</v>
      </c>
      <c r="J11" s="45">
        <f>P12*E11</f>
        <v>1.3</v>
      </c>
      <c r="K11" s="53" t="s">
        <v>167</v>
      </c>
      <c r="L11" s="37"/>
      <c r="N11" s="29" t="s">
        <v>88</v>
      </c>
      <c r="P11" s="38">
        <v>4</v>
      </c>
    </row>
    <row r="12" spans="2:16" ht="13.5" thickBot="1">
      <c r="B12" s="54" t="s">
        <v>14</v>
      </c>
      <c r="C12" s="55"/>
      <c r="D12" s="56"/>
      <c r="E12" s="57">
        <f>SUM(E7:E11)</f>
        <v>1.7699999999999998</v>
      </c>
      <c r="F12" s="58">
        <f>SUM(F7:F11)</f>
        <v>1.7699999999999998</v>
      </c>
      <c r="G12" s="59"/>
      <c r="H12" s="56"/>
      <c r="I12" s="60"/>
      <c r="J12" s="61">
        <f>SUM(J7:J11)</f>
        <v>31.005000000000003</v>
      </c>
      <c r="K12" s="62"/>
      <c r="L12" s="37"/>
      <c r="N12" s="29" t="s">
        <v>178</v>
      </c>
      <c r="P12" s="38">
        <v>6.5</v>
      </c>
    </row>
    <row r="13" spans="2:16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179</v>
      </c>
      <c r="P13" s="148">
        <v>5</v>
      </c>
    </row>
    <row r="14" spans="2:16">
      <c r="B14" s="68" t="s">
        <v>16</v>
      </c>
      <c r="C14" s="69" t="s">
        <v>191</v>
      </c>
      <c r="D14" s="70">
        <v>1</v>
      </c>
      <c r="E14" s="71">
        <v>0.12</v>
      </c>
      <c r="F14" s="71">
        <v>0.12</v>
      </c>
      <c r="G14" s="72">
        <v>0.5</v>
      </c>
      <c r="H14" s="69" t="s">
        <v>69</v>
      </c>
      <c r="I14" s="73">
        <f>P11</f>
        <v>4</v>
      </c>
      <c r="J14" s="45">
        <f>(P12*E14)+(G14*I14)</f>
        <v>2.7800000000000002</v>
      </c>
      <c r="K14" s="74" t="s">
        <v>42</v>
      </c>
      <c r="L14" s="37"/>
      <c r="N14" s="29" t="s">
        <v>62</v>
      </c>
      <c r="P14" s="38">
        <v>12</v>
      </c>
    </row>
    <row r="15" spans="2:16">
      <c r="B15" s="39" t="s">
        <v>16</v>
      </c>
      <c r="C15" s="40" t="s">
        <v>191</v>
      </c>
      <c r="D15" s="41"/>
      <c r="E15" s="42">
        <v>0.12</v>
      </c>
      <c r="F15" s="42"/>
      <c r="G15" s="43"/>
      <c r="H15" s="40" t="s">
        <v>44</v>
      </c>
      <c r="I15" s="44">
        <f>P12</f>
        <v>6.5</v>
      </c>
      <c r="J15" s="44">
        <f>I15*E15</f>
        <v>0.78</v>
      </c>
      <c r="K15" s="46" t="s">
        <v>41</v>
      </c>
      <c r="L15" s="37"/>
      <c r="N15" s="29" t="s">
        <v>21</v>
      </c>
      <c r="P15" s="38">
        <v>30</v>
      </c>
    </row>
    <row r="16" spans="2:16">
      <c r="B16" s="68" t="s">
        <v>17</v>
      </c>
      <c r="C16" s="69" t="s">
        <v>58</v>
      </c>
      <c r="D16" s="70">
        <v>1</v>
      </c>
      <c r="E16" s="71">
        <v>0.15</v>
      </c>
      <c r="F16" s="71">
        <v>0.15</v>
      </c>
      <c r="G16" s="72">
        <v>0.5</v>
      </c>
      <c r="H16" s="69" t="s">
        <v>69</v>
      </c>
      <c r="I16" s="73">
        <f>P11</f>
        <v>4</v>
      </c>
      <c r="J16" s="45">
        <f>(P12*E16)+(G16*I16)</f>
        <v>2.9750000000000001</v>
      </c>
      <c r="K16" s="74" t="s">
        <v>43</v>
      </c>
      <c r="L16" s="37"/>
      <c r="N16" s="29" t="s">
        <v>28</v>
      </c>
      <c r="P16" s="38">
        <v>85</v>
      </c>
    </row>
    <row r="17" spans="2:26">
      <c r="B17" s="39" t="s">
        <v>17</v>
      </c>
      <c r="C17" s="40" t="s">
        <v>58</v>
      </c>
      <c r="D17" s="41"/>
      <c r="E17" s="42">
        <v>0.15</v>
      </c>
      <c r="F17" s="76"/>
      <c r="G17" s="43"/>
      <c r="H17" s="40" t="s">
        <v>44</v>
      </c>
      <c r="I17" s="44">
        <f>P12</f>
        <v>6.5</v>
      </c>
      <c r="J17" s="45">
        <f>(I17*E17)</f>
        <v>0.97499999999999998</v>
      </c>
      <c r="K17" s="77" t="s">
        <v>41</v>
      </c>
      <c r="L17" s="37"/>
      <c r="N17" s="29" t="s">
        <v>80</v>
      </c>
      <c r="O17" s="75"/>
      <c r="P17" s="38">
        <v>1.5</v>
      </c>
      <c r="Q17" s="78"/>
    </row>
    <row r="18" spans="2:26" ht="13.5" thickBot="1">
      <c r="B18" s="109" t="s">
        <v>189</v>
      </c>
      <c r="C18" s="157" t="s">
        <v>190</v>
      </c>
      <c r="D18" s="158">
        <v>2</v>
      </c>
      <c r="E18" s="42">
        <v>2</v>
      </c>
      <c r="F18" s="76">
        <v>1</v>
      </c>
      <c r="G18" s="132">
        <v>3</v>
      </c>
      <c r="H18" s="40" t="s">
        <v>69</v>
      </c>
      <c r="I18" s="133">
        <f>P11</f>
        <v>4</v>
      </c>
      <c r="J18" s="45">
        <f>(I18*(F18*G18)+(E18*P12))*D18</f>
        <v>50</v>
      </c>
      <c r="K18" s="46" t="s">
        <v>87</v>
      </c>
      <c r="L18" s="37"/>
      <c r="O18" s="75"/>
      <c r="P18" s="38"/>
      <c r="Q18" s="78"/>
    </row>
    <row r="19" spans="2:26" ht="13.5" thickBot="1">
      <c r="B19" s="54" t="s">
        <v>14</v>
      </c>
      <c r="C19" s="79"/>
      <c r="D19" s="80"/>
      <c r="E19" s="58">
        <f>SUM(E14:E17)</f>
        <v>0.54</v>
      </c>
      <c r="F19" s="58">
        <f>SUM(F14:F17)</f>
        <v>0.27</v>
      </c>
      <c r="G19" s="81"/>
      <c r="H19" s="55"/>
      <c r="I19" s="82"/>
      <c r="J19" s="61">
        <f>SUM(J14:J18)</f>
        <v>57.51</v>
      </c>
      <c r="K19" s="62"/>
      <c r="N19" s="29" t="s">
        <v>63</v>
      </c>
      <c r="P19" s="38">
        <v>0</v>
      </c>
    </row>
    <row r="20" spans="2:26">
      <c r="B20" s="3" t="s">
        <v>18</v>
      </c>
      <c r="C20" s="34"/>
      <c r="D20" s="35"/>
      <c r="E20" s="65"/>
      <c r="F20" s="65"/>
      <c r="G20" s="66"/>
      <c r="H20" s="63"/>
      <c r="I20" s="67"/>
      <c r="J20" s="67"/>
      <c r="K20" s="36"/>
      <c r="L20" s="37"/>
      <c r="N20" s="29" t="s">
        <v>65</v>
      </c>
      <c r="P20" s="148">
        <v>21.6</v>
      </c>
    </row>
    <row r="21" spans="2:26">
      <c r="B21" s="68" t="s">
        <v>19</v>
      </c>
      <c r="C21" s="69" t="s">
        <v>59</v>
      </c>
      <c r="D21" s="70">
        <v>1</v>
      </c>
      <c r="E21" s="71">
        <v>0.12</v>
      </c>
      <c r="F21" s="71">
        <v>0.12</v>
      </c>
      <c r="G21" s="72"/>
      <c r="H21" s="69" t="s">
        <v>69</v>
      </c>
      <c r="I21" s="73">
        <f>P14</f>
        <v>12</v>
      </c>
      <c r="J21" s="45">
        <f>(I21*D21)</f>
        <v>12</v>
      </c>
      <c r="K21" s="74" t="s">
        <v>46</v>
      </c>
      <c r="L21" s="37"/>
      <c r="N21" s="29" t="s">
        <v>96</v>
      </c>
      <c r="P21" s="38">
        <v>3</v>
      </c>
    </row>
    <row r="22" spans="2:26">
      <c r="B22" s="68" t="s">
        <v>20</v>
      </c>
      <c r="C22" s="69" t="s">
        <v>59</v>
      </c>
      <c r="D22" s="83"/>
      <c r="E22" s="71">
        <v>0.12</v>
      </c>
      <c r="F22" s="71"/>
      <c r="G22" s="72"/>
      <c r="H22" s="69" t="s">
        <v>44</v>
      </c>
      <c r="I22" s="73">
        <f>P12</f>
        <v>6.5</v>
      </c>
      <c r="J22" s="44">
        <f>(I22*E22)</f>
        <v>0.78</v>
      </c>
      <c r="K22" s="74" t="s">
        <v>41</v>
      </c>
      <c r="L22" s="37"/>
      <c r="N22" s="29" t="s">
        <v>97</v>
      </c>
      <c r="P22" s="38">
        <v>3</v>
      </c>
      <c r="Q22" s="75"/>
    </row>
    <row r="23" spans="2:26" ht="13.5" thickBot="1">
      <c r="B23" s="47" t="s">
        <v>21</v>
      </c>
      <c r="C23" s="48" t="s">
        <v>59</v>
      </c>
      <c r="D23" s="84"/>
      <c r="E23" s="85">
        <v>0.05</v>
      </c>
      <c r="F23" s="85">
        <v>0.05</v>
      </c>
      <c r="G23" s="51"/>
      <c r="H23" s="48" t="s">
        <v>45</v>
      </c>
      <c r="I23" s="86">
        <f>P15/2000</f>
        <v>1.4999999999999999E-2</v>
      </c>
      <c r="J23" s="44">
        <f>I23*E42</f>
        <v>3.75</v>
      </c>
      <c r="K23" s="87" t="s">
        <v>47</v>
      </c>
      <c r="L23" s="37"/>
      <c r="O23" s="75"/>
      <c r="P23" s="37"/>
      <c r="Q23" s="28"/>
      <c r="R23" s="28"/>
      <c r="S23" s="88"/>
      <c r="T23" s="88"/>
      <c r="U23" s="37"/>
      <c r="V23" s="28"/>
      <c r="W23" s="89"/>
      <c r="X23" s="89"/>
      <c r="Y23" s="37"/>
      <c r="Z23" s="37"/>
    </row>
    <row r="24" spans="2:26" ht="13.5" thickBot="1">
      <c r="B24" s="26" t="s">
        <v>14</v>
      </c>
      <c r="C24" s="79"/>
      <c r="D24" s="90"/>
      <c r="E24" s="91">
        <f>SUM(E21:E23)</f>
        <v>0.28999999999999998</v>
      </c>
      <c r="F24" s="91">
        <f>SUM(F21:F23)</f>
        <v>0.16999999999999998</v>
      </c>
      <c r="G24" s="79"/>
      <c r="H24" s="92"/>
      <c r="I24" s="93"/>
      <c r="J24" s="61">
        <f>SUM(J21:J23)</f>
        <v>16.53</v>
      </c>
      <c r="K24" s="94"/>
      <c r="L24" s="37"/>
      <c r="O24" s="75"/>
      <c r="Q24" s="75"/>
    </row>
    <row r="25" spans="2:26">
      <c r="B25" s="3" t="s">
        <v>22</v>
      </c>
      <c r="C25" s="95"/>
      <c r="D25" s="35"/>
      <c r="E25" s="34"/>
      <c r="F25" s="34"/>
      <c r="G25" s="34"/>
      <c r="H25" s="63"/>
      <c r="I25" s="67"/>
      <c r="J25" s="67"/>
      <c r="K25" s="36"/>
      <c r="L25" s="37"/>
      <c r="O25" s="96"/>
      <c r="Q25" s="75"/>
    </row>
    <row r="26" spans="2:26">
      <c r="B26" s="68" t="s">
        <v>23</v>
      </c>
      <c r="C26" s="97"/>
      <c r="D26" s="83"/>
      <c r="E26" s="98"/>
      <c r="F26" s="98"/>
      <c r="G26" s="72">
        <f>P22</f>
        <v>3</v>
      </c>
      <c r="H26" s="69" t="s">
        <v>45</v>
      </c>
      <c r="I26" s="73">
        <f>P21</f>
        <v>3</v>
      </c>
      <c r="J26" s="45">
        <f>(I26*G26)</f>
        <v>9</v>
      </c>
      <c r="K26" s="74" t="s">
        <v>78</v>
      </c>
      <c r="L26" s="37"/>
    </row>
    <row r="27" spans="2:26">
      <c r="B27" s="68" t="s">
        <v>75</v>
      </c>
      <c r="C27" s="97"/>
      <c r="D27" s="83"/>
      <c r="E27" s="98"/>
      <c r="F27" s="98"/>
      <c r="G27" s="72">
        <f>O29</f>
        <v>20</v>
      </c>
      <c r="H27" s="69" t="s">
        <v>45</v>
      </c>
      <c r="I27" s="73">
        <f>Q29</f>
        <v>1.68</v>
      </c>
      <c r="J27" s="45">
        <f>(I27*G27)</f>
        <v>33.6</v>
      </c>
      <c r="K27" s="74" t="s">
        <v>48</v>
      </c>
      <c r="L27" s="37"/>
    </row>
    <row r="28" spans="2:26">
      <c r="B28" s="68" t="s">
        <v>76</v>
      </c>
      <c r="C28" s="97"/>
      <c r="D28" s="83"/>
      <c r="E28" s="98"/>
      <c r="F28" s="98"/>
      <c r="G28" s="72">
        <f>O30</f>
        <v>20</v>
      </c>
      <c r="H28" s="69" t="s">
        <v>45</v>
      </c>
      <c r="I28" s="73">
        <f>Q30</f>
        <v>0.82</v>
      </c>
      <c r="J28" s="45">
        <f>(I28*G28)</f>
        <v>16.399999999999999</v>
      </c>
      <c r="K28" s="74" t="s">
        <v>77</v>
      </c>
      <c r="L28" s="37"/>
      <c r="O28" s="75" t="s">
        <v>85</v>
      </c>
      <c r="P28" s="75" t="s">
        <v>8</v>
      </c>
      <c r="Q28" s="75" t="s">
        <v>64</v>
      </c>
    </row>
    <row r="29" spans="2:26">
      <c r="B29" s="68" t="s">
        <v>80</v>
      </c>
      <c r="C29" s="97"/>
      <c r="D29" s="70">
        <v>1</v>
      </c>
      <c r="E29" s="98"/>
      <c r="F29" s="98"/>
      <c r="G29" s="72"/>
      <c r="H29" s="69" t="s">
        <v>69</v>
      </c>
      <c r="I29" s="73">
        <f>P17</f>
        <v>1.5</v>
      </c>
      <c r="J29" s="45">
        <f>I29*D29</f>
        <v>1.5</v>
      </c>
      <c r="K29" s="74" t="s">
        <v>81</v>
      </c>
      <c r="L29" s="37"/>
      <c r="N29" s="37" t="s">
        <v>48</v>
      </c>
      <c r="O29" s="75">
        <v>20</v>
      </c>
      <c r="P29" s="38">
        <f>(Q29*O29)</f>
        <v>33.6</v>
      </c>
      <c r="Q29" s="78">
        <v>1.68</v>
      </c>
    </row>
    <row r="30" spans="2:26">
      <c r="B30" s="39" t="s">
        <v>24</v>
      </c>
      <c r="C30" s="99"/>
      <c r="D30" s="100"/>
      <c r="E30" s="101"/>
      <c r="F30" s="101"/>
      <c r="G30" s="101">
        <v>0.25</v>
      </c>
      <c r="H30" s="40" t="s">
        <v>45</v>
      </c>
      <c r="I30" s="44">
        <f>P19</f>
        <v>0</v>
      </c>
      <c r="J30" s="45">
        <f>(I30*G30)</f>
        <v>0</v>
      </c>
      <c r="K30" s="46" t="s">
        <v>49</v>
      </c>
      <c r="L30" s="37"/>
      <c r="N30" s="29" t="s">
        <v>79</v>
      </c>
      <c r="O30" s="75">
        <v>20</v>
      </c>
      <c r="P30" s="38">
        <f>(Q30*O30)</f>
        <v>16.399999999999999</v>
      </c>
      <c r="Q30" s="78">
        <v>0.82</v>
      </c>
    </row>
    <row r="31" spans="2:26" ht="13.5" thickBot="1">
      <c r="B31" s="159" t="s">
        <v>57</v>
      </c>
      <c r="C31" s="160"/>
      <c r="D31" s="49">
        <v>1</v>
      </c>
      <c r="E31" s="149"/>
      <c r="F31" s="149"/>
      <c r="G31" s="149"/>
      <c r="H31" s="48" t="s">
        <v>69</v>
      </c>
      <c r="I31" s="86">
        <f>P20</f>
        <v>21.6</v>
      </c>
      <c r="J31" s="86">
        <f>P20</f>
        <v>21.6</v>
      </c>
      <c r="K31" s="53" t="s">
        <v>89</v>
      </c>
      <c r="L31" s="37"/>
      <c r="O31" s="75"/>
      <c r="P31" s="38"/>
      <c r="Q31" s="78"/>
    </row>
    <row r="32" spans="2:26" ht="13.5" thickBot="1">
      <c r="B32" s="54" t="s">
        <v>14</v>
      </c>
      <c r="C32" s="107"/>
      <c r="D32" s="80"/>
      <c r="E32" s="79"/>
      <c r="F32" s="79"/>
      <c r="G32" s="79"/>
      <c r="H32" s="79"/>
      <c r="I32" s="79"/>
      <c r="J32" s="61">
        <f>SUM(J26:J30)</f>
        <v>60.5</v>
      </c>
      <c r="K32" s="62"/>
      <c r="L32" s="37"/>
      <c r="Q32" s="78"/>
    </row>
    <row r="33" spans="2:12" ht="13.5" thickBot="1">
      <c r="B33" s="54" t="s">
        <v>25</v>
      </c>
      <c r="C33" s="108"/>
      <c r="D33" s="80"/>
      <c r="E33" s="79"/>
      <c r="F33" s="79"/>
      <c r="G33" s="79"/>
      <c r="H33" s="79"/>
      <c r="I33" s="79"/>
      <c r="J33" s="61">
        <f>(J12+J19+J24+J32)</f>
        <v>165.54500000000002</v>
      </c>
      <c r="K33" s="62"/>
      <c r="L33" s="37"/>
    </row>
    <row r="34" spans="2:12">
      <c r="B34" s="3" t="s">
        <v>26</v>
      </c>
      <c r="C34" s="95"/>
      <c r="D34" s="35"/>
      <c r="E34" s="34"/>
      <c r="F34" s="34"/>
      <c r="G34" s="34"/>
      <c r="H34" s="34"/>
      <c r="I34" s="34"/>
      <c r="J34" s="67"/>
      <c r="K34" s="36"/>
      <c r="L34" s="37"/>
    </row>
    <row r="35" spans="2:12">
      <c r="B35" s="39" t="s">
        <v>27</v>
      </c>
      <c r="C35" s="99"/>
      <c r="D35" s="100"/>
      <c r="E35" s="101"/>
      <c r="F35" s="101"/>
      <c r="G35" s="101"/>
      <c r="H35" s="101"/>
      <c r="I35" s="101"/>
      <c r="J35" s="44">
        <f>J33*0.05</f>
        <v>8.2772500000000004</v>
      </c>
      <c r="K35" s="46"/>
      <c r="L35" s="37"/>
    </row>
    <row r="36" spans="2:12">
      <c r="B36" s="39" t="s">
        <v>28</v>
      </c>
      <c r="C36" s="99"/>
      <c r="D36" s="100"/>
      <c r="E36" s="101"/>
      <c r="F36" s="101"/>
      <c r="G36" s="101"/>
      <c r="H36" s="101"/>
      <c r="I36" s="101"/>
      <c r="J36" s="44">
        <f>P16</f>
        <v>85</v>
      </c>
      <c r="K36" s="46"/>
      <c r="L36" s="37"/>
    </row>
    <row r="37" spans="2:12">
      <c r="B37" s="39" t="s">
        <v>29</v>
      </c>
      <c r="C37" s="99"/>
      <c r="D37" s="100"/>
      <c r="E37" s="101"/>
      <c r="F37" s="101"/>
      <c r="G37" s="101"/>
      <c r="H37" s="101"/>
      <c r="I37" s="101"/>
      <c r="J37" s="44">
        <f>((J33+J35+J36)*0.07)</f>
        <v>18.117557500000004</v>
      </c>
      <c r="K37" s="46"/>
      <c r="L37" s="37"/>
    </row>
    <row r="38" spans="2:12">
      <c r="B38" s="109" t="s">
        <v>30</v>
      </c>
      <c r="C38" s="97"/>
      <c r="D38" s="110"/>
      <c r="E38" s="111"/>
      <c r="F38" s="111"/>
      <c r="G38" s="111"/>
      <c r="H38" s="111"/>
      <c r="I38" s="111"/>
      <c r="J38" s="112">
        <f>((J33+J35+J36)*0.03)</f>
        <v>7.7646675000000016</v>
      </c>
      <c r="K38" s="87"/>
      <c r="L38" s="37"/>
    </row>
    <row r="39" spans="2:12" ht="13.5" thickBot="1">
      <c r="B39" s="113" t="s">
        <v>14</v>
      </c>
      <c r="C39" s="107"/>
      <c r="D39" s="114"/>
      <c r="E39" s="115"/>
      <c r="F39" s="115"/>
      <c r="G39" s="115"/>
      <c r="H39" s="115"/>
      <c r="I39" s="115"/>
      <c r="J39" s="116">
        <f>SUM(J35:J38)</f>
        <v>119.159475</v>
      </c>
      <c r="K39" s="117"/>
      <c r="L39" s="37"/>
    </row>
    <row r="40" spans="2:12" ht="13.5" thickBot="1">
      <c r="B40" s="2" t="s">
        <v>31</v>
      </c>
      <c r="C40" s="108"/>
      <c r="D40" s="80"/>
      <c r="E40" s="58"/>
      <c r="F40" s="58"/>
      <c r="G40" s="79"/>
      <c r="H40" s="79"/>
      <c r="I40" s="79"/>
      <c r="J40" s="61">
        <f>(J33+J39)</f>
        <v>284.704475</v>
      </c>
      <c r="K40" s="62"/>
      <c r="L40" s="37"/>
    </row>
    <row r="41" spans="2:12" ht="13.5" thickBot="1">
      <c r="B41" s="37"/>
      <c r="C41" s="37"/>
      <c r="D41" s="37"/>
      <c r="E41" s="118"/>
      <c r="F41" s="118"/>
      <c r="G41" s="37"/>
      <c r="H41" s="37"/>
      <c r="I41" s="37"/>
      <c r="J41" s="37"/>
      <c r="K41" s="37"/>
      <c r="L41" s="37"/>
    </row>
    <row r="42" spans="2:12">
      <c r="B42" s="119" t="s">
        <v>32</v>
      </c>
      <c r="C42" s="120" t="s">
        <v>67</v>
      </c>
      <c r="D42" s="64"/>
      <c r="E42" s="121">
        <v>250</v>
      </c>
      <c r="F42" s="64"/>
      <c r="G42" s="122"/>
      <c r="H42" s="122"/>
      <c r="I42" s="122"/>
      <c r="J42" s="122"/>
      <c r="K42" s="36"/>
      <c r="L42" s="37"/>
    </row>
    <row r="43" spans="2:12">
      <c r="B43" s="39" t="s">
        <v>33</v>
      </c>
      <c r="C43" s="123" t="s">
        <v>68</v>
      </c>
      <c r="D43" s="123"/>
      <c r="E43" s="124">
        <v>0</v>
      </c>
      <c r="F43" s="125"/>
      <c r="G43" s="37"/>
      <c r="H43" s="37"/>
      <c r="I43" s="37"/>
      <c r="J43" s="37"/>
      <c r="K43" s="87"/>
      <c r="L43" s="37"/>
    </row>
    <row r="44" spans="2:12">
      <c r="B44" s="39" t="s">
        <v>34</v>
      </c>
      <c r="C44" s="123" t="s">
        <v>68</v>
      </c>
      <c r="D44" s="123"/>
      <c r="E44" s="124">
        <f>(J40-E43)</f>
        <v>284.704475</v>
      </c>
      <c r="F44" s="125"/>
      <c r="G44" s="126"/>
      <c r="H44" s="126"/>
      <c r="I44" s="126"/>
      <c r="J44" s="126"/>
      <c r="K44" s="46"/>
      <c r="L44" s="37"/>
    </row>
    <row r="45" spans="2:12">
      <c r="B45" s="39" t="s">
        <v>34</v>
      </c>
      <c r="C45" s="123" t="s">
        <v>35</v>
      </c>
      <c r="D45" s="123"/>
      <c r="E45" s="124">
        <f>(E44/E42)</f>
        <v>1.1388179</v>
      </c>
      <c r="F45" s="125"/>
      <c r="G45" s="37"/>
      <c r="H45" s="37"/>
      <c r="I45" s="37"/>
      <c r="J45" s="37"/>
      <c r="K45" s="87"/>
      <c r="L45" s="37"/>
    </row>
    <row r="46" spans="2:12" ht="13.5" thickBot="1">
      <c r="B46" s="113" t="s">
        <v>82</v>
      </c>
      <c r="C46" s="127" t="s">
        <v>35</v>
      </c>
      <c r="D46" s="127"/>
      <c r="E46" s="128">
        <f>E45*1.3</f>
        <v>1.4804632700000002</v>
      </c>
      <c r="F46" s="129"/>
      <c r="G46" s="103"/>
      <c r="H46" s="103"/>
      <c r="I46" s="103"/>
      <c r="J46" s="103"/>
      <c r="K46" s="130"/>
      <c r="L46" s="37"/>
    </row>
    <row r="47" spans="2:12">
      <c r="B47" s="37"/>
      <c r="C47" s="28"/>
      <c r="D47" s="28"/>
      <c r="E47" s="131"/>
      <c r="F47" s="131"/>
      <c r="G47" s="37"/>
      <c r="H47" s="37"/>
      <c r="I47" s="37"/>
      <c r="J47" s="37"/>
      <c r="K47" s="37"/>
      <c r="L47" s="37"/>
    </row>
    <row r="48" spans="2:12">
      <c r="B48" s="37"/>
      <c r="C48" s="28"/>
      <c r="D48" s="28"/>
      <c r="E48" s="131"/>
      <c r="F48" s="131"/>
      <c r="G48" s="37"/>
      <c r="H48" s="37"/>
      <c r="I48" s="37"/>
      <c r="J48" s="37"/>
      <c r="K48" s="37"/>
      <c r="L48" s="37"/>
    </row>
    <row r="49" spans="2:12">
      <c r="B49" s="29" t="s">
        <v>83</v>
      </c>
      <c r="L49" s="37"/>
    </row>
    <row r="50" spans="2:12">
      <c r="B50" s="29" t="s">
        <v>218</v>
      </c>
      <c r="L50" s="37"/>
    </row>
    <row r="51" spans="2:12">
      <c r="L51" s="37"/>
    </row>
    <row r="73" spans="9:10">
      <c r="I73" s="205"/>
      <c r="J73" s="205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  <row r="78" spans="9:10">
      <c r="I78" s="196"/>
      <c r="J78" s="196"/>
    </row>
    <row r="79" spans="9:10">
      <c r="I79" s="196"/>
      <c r="J79" s="196"/>
    </row>
  </sheetData>
  <mergeCells count="11">
    <mergeCell ref="I79:J79"/>
    <mergeCell ref="I74:J74"/>
    <mergeCell ref="I75:J75"/>
    <mergeCell ref="I76:J76"/>
    <mergeCell ref="I77:J77"/>
    <mergeCell ref="B1:I1"/>
    <mergeCell ref="C3:D5"/>
    <mergeCell ref="E3:F3"/>
    <mergeCell ref="E4:F4"/>
    <mergeCell ref="I73:J73"/>
    <mergeCell ref="I78:J78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80"/>
  <sheetViews>
    <sheetView tabSelected="1" workbookViewId="0">
      <selection activeCell="B1" sqref="B1:I1"/>
    </sheetView>
  </sheetViews>
  <sheetFormatPr defaultRowHeight="12.75"/>
  <cols>
    <col min="1" max="1" width="2.7109375" style="29" customWidth="1"/>
    <col min="2" max="2" width="26.42578125" style="29" customWidth="1"/>
    <col min="3" max="3" width="13.85546875" style="29" customWidth="1"/>
    <col min="4" max="4" width="4.85546875" style="29" customWidth="1"/>
    <col min="5" max="5" width="9.85546875" style="29" bestFit="1" customWidth="1"/>
    <col min="6" max="6" width="10.7109375" style="29" customWidth="1"/>
    <col min="7" max="7" width="12.5703125" style="29" customWidth="1"/>
    <col min="8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21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249</v>
      </c>
      <c r="C1" s="194"/>
      <c r="D1" s="194"/>
      <c r="E1" s="194"/>
      <c r="F1" s="194"/>
      <c r="G1" s="194"/>
      <c r="H1" s="194"/>
      <c r="I1" s="194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192</v>
      </c>
      <c r="D7" s="41">
        <v>1</v>
      </c>
      <c r="E7" s="42">
        <v>0.75</v>
      </c>
      <c r="F7" s="42">
        <v>0.75</v>
      </c>
      <c r="G7" s="43">
        <v>2</v>
      </c>
      <c r="H7" s="40" t="s">
        <v>69</v>
      </c>
      <c r="I7" s="44">
        <f>P12</f>
        <v>4</v>
      </c>
      <c r="J7" s="45">
        <f>(G7*I7)+(E7*P13)</f>
        <v>14</v>
      </c>
      <c r="K7" s="46" t="s">
        <v>37</v>
      </c>
      <c r="L7" s="37"/>
      <c r="P7" s="38"/>
    </row>
    <row r="8" spans="2:16">
      <c r="B8" s="39" t="s">
        <v>104</v>
      </c>
      <c r="C8" s="40" t="s">
        <v>192</v>
      </c>
      <c r="D8" s="41">
        <v>1</v>
      </c>
      <c r="E8" s="42">
        <v>0.6</v>
      </c>
      <c r="F8" s="42">
        <v>0.6</v>
      </c>
      <c r="G8" s="43">
        <v>1</v>
      </c>
      <c r="H8" s="40" t="s">
        <v>69</v>
      </c>
      <c r="I8" s="44">
        <f>P13</f>
        <v>8</v>
      </c>
      <c r="J8" s="45">
        <f>I8*(G8*F8)+(E8*P14)</f>
        <v>7.8</v>
      </c>
      <c r="K8" s="46" t="s">
        <v>37</v>
      </c>
      <c r="L8" s="37"/>
      <c r="P8" s="38"/>
    </row>
    <row r="9" spans="2:16">
      <c r="B9" s="39" t="s">
        <v>11</v>
      </c>
      <c r="C9" s="40" t="s">
        <v>84</v>
      </c>
      <c r="D9" s="41"/>
      <c r="E9" s="42">
        <v>0.36</v>
      </c>
      <c r="F9" s="42">
        <v>0.36</v>
      </c>
      <c r="G9" s="43">
        <v>1</v>
      </c>
      <c r="H9" s="40" t="s">
        <v>69</v>
      </c>
      <c r="I9" s="44">
        <f>P13</f>
        <v>8</v>
      </c>
      <c r="J9" s="45">
        <f>(I9*G9)+(P14*E9)</f>
        <v>9.8000000000000007</v>
      </c>
      <c r="K9" s="46" t="s">
        <v>39</v>
      </c>
      <c r="L9" s="37"/>
      <c r="P9" s="38"/>
    </row>
    <row r="10" spans="2:16">
      <c r="B10" s="39" t="s">
        <v>12</v>
      </c>
      <c r="C10" s="40" t="s">
        <v>84</v>
      </c>
      <c r="D10" s="41">
        <v>1</v>
      </c>
      <c r="E10" s="42">
        <v>0.26</v>
      </c>
      <c r="F10" s="42">
        <v>0.26</v>
      </c>
      <c r="G10" s="43">
        <v>1</v>
      </c>
      <c r="H10" s="40" t="s">
        <v>69</v>
      </c>
      <c r="I10" s="44">
        <f>P12</f>
        <v>4</v>
      </c>
      <c r="J10" s="45">
        <f>(I10*G10)+(P13*E10)</f>
        <v>6.08</v>
      </c>
      <c r="K10" s="46" t="s">
        <v>38</v>
      </c>
      <c r="L10" s="37"/>
      <c r="P10" s="38"/>
    </row>
    <row r="11" spans="2:16">
      <c r="B11" s="39" t="s">
        <v>13</v>
      </c>
      <c r="C11" s="40" t="s">
        <v>58</v>
      </c>
      <c r="D11" s="41">
        <v>1</v>
      </c>
      <c r="E11" s="42">
        <v>0.2</v>
      </c>
      <c r="F11" s="42">
        <v>0.2</v>
      </c>
      <c r="G11" s="43">
        <v>1</v>
      </c>
      <c r="H11" s="40" t="s">
        <v>69</v>
      </c>
      <c r="I11" s="44">
        <f>P12</f>
        <v>4</v>
      </c>
      <c r="J11" s="45">
        <f>(I11*G11)+(P12*E11)</f>
        <v>4.8</v>
      </c>
      <c r="K11" s="46" t="s">
        <v>168</v>
      </c>
      <c r="L11" s="37"/>
      <c r="P11" s="29" t="s">
        <v>225</v>
      </c>
    </row>
    <row r="12" spans="2:16" ht="13.5" thickBot="1">
      <c r="B12" s="47" t="s">
        <v>13</v>
      </c>
      <c r="C12" s="48" t="s">
        <v>58</v>
      </c>
      <c r="D12" s="49"/>
      <c r="E12" s="50">
        <v>0.2</v>
      </c>
      <c r="F12" s="50">
        <v>0.2</v>
      </c>
      <c r="G12" s="51"/>
      <c r="H12" s="48" t="s">
        <v>44</v>
      </c>
      <c r="I12" s="52">
        <f>P13</f>
        <v>8</v>
      </c>
      <c r="J12" s="45">
        <f>P13*E12</f>
        <v>1.6</v>
      </c>
      <c r="K12" s="53" t="s">
        <v>167</v>
      </c>
      <c r="L12" s="37"/>
      <c r="N12" s="29" t="s">
        <v>88</v>
      </c>
      <c r="P12" s="38">
        <v>4</v>
      </c>
    </row>
    <row r="13" spans="2:16" ht="13.5" thickBot="1">
      <c r="B13" s="54" t="s">
        <v>14</v>
      </c>
      <c r="C13" s="55"/>
      <c r="D13" s="56"/>
      <c r="E13" s="57">
        <f>SUM(E7:E12)</f>
        <v>2.37</v>
      </c>
      <c r="F13" s="58">
        <f>SUM(F7:F12)</f>
        <v>2.37</v>
      </c>
      <c r="G13" s="144"/>
      <c r="H13" s="56"/>
      <c r="I13" s="60"/>
      <c r="J13" s="61">
        <f>SUM(J7:J12)</f>
        <v>44.08</v>
      </c>
      <c r="K13" s="62"/>
      <c r="L13" s="37"/>
      <c r="N13" s="29" t="s">
        <v>178</v>
      </c>
      <c r="P13" s="192">
        <v>8</v>
      </c>
    </row>
    <row r="14" spans="2:16">
      <c r="B14" s="3" t="s">
        <v>15</v>
      </c>
      <c r="C14" s="63"/>
      <c r="D14" s="64"/>
      <c r="E14" s="65"/>
      <c r="F14" s="65"/>
      <c r="G14" s="145"/>
      <c r="H14" s="63"/>
      <c r="I14" s="67"/>
      <c r="J14" s="67"/>
      <c r="K14" s="36"/>
      <c r="L14" s="37"/>
      <c r="N14" s="29" t="s">
        <v>179</v>
      </c>
      <c r="P14" s="38">
        <v>5</v>
      </c>
    </row>
    <row r="15" spans="2:16">
      <c r="B15" s="68" t="s">
        <v>16</v>
      </c>
      <c r="C15" s="69" t="s">
        <v>58</v>
      </c>
      <c r="D15" s="70">
        <v>1</v>
      </c>
      <c r="E15" s="71">
        <v>0.12</v>
      </c>
      <c r="F15" s="71">
        <v>0.12</v>
      </c>
      <c r="G15" s="146">
        <v>0.5</v>
      </c>
      <c r="H15" s="69" t="s">
        <v>69</v>
      </c>
      <c r="I15" s="73">
        <f>P12</f>
        <v>4</v>
      </c>
      <c r="J15" s="45">
        <f>(P13*E15)+(G15*I15)</f>
        <v>2.96</v>
      </c>
      <c r="K15" s="74" t="s">
        <v>42</v>
      </c>
      <c r="L15" s="37"/>
      <c r="N15" s="29" t="s">
        <v>21</v>
      </c>
      <c r="P15" s="38">
        <v>50</v>
      </c>
    </row>
    <row r="16" spans="2:16">
      <c r="B16" s="39" t="s">
        <v>16</v>
      </c>
      <c r="C16" s="40" t="s">
        <v>58</v>
      </c>
      <c r="D16" s="41"/>
      <c r="E16" s="42">
        <v>0.12</v>
      </c>
      <c r="F16" s="42"/>
      <c r="G16" s="142"/>
      <c r="H16" s="40" t="s">
        <v>44</v>
      </c>
      <c r="I16" s="44">
        <f>P13</f>
        <v>8</v>
      </c>
      <c r="J16" s="44">
        <f>I16*E16</f>
        <v>0.96</v>
      </c>
      <c r="K16" s="46" t="s">
        <v>41</v>
      </c>
      <c r="L16" s="37"/>
      <c r="N16" s="29" t="s">
        <v>28</v>
      </c>
      <c r="P16" s="38">
        <v>150</v>
      </c>
    </row>
    <row r="17" spans="2:26">
      <c r="B17" s="68" t="s">
        <v>17</v>
      </c>
      <c r="C17" s="69" t="s">
        <v>102</v>
      </c>
      <c r="D17" s="70">
        <v>1</v>
      </c>
      <c r="E17" s="71">
        <v>0.15</v>
      </c>
      <c r="F17" s="71">
        <v>0.15</v>
      </c>
      <c r="G17" s="146">
        <v>0.5</v>
      </c>
      <c r="H17" s="69" t="s">
        <v>69</v>
      </c>
      <c r="I17" s="73">
        <f>P12</f>
        <v>4</v>
      </c>
      <c r="J17" s="45">
        <f>(G17*I17)</f>
        <v>2</v>
      </c>
      <c r="K17" s="74" t="s">
        <v>43</v>
      </c>
      <c r="L17" s="37"/>
      <c r="N17" s="29" t="s">
        <v>80</v>
      </c>
      <c r="O17" s="75"/>
      <c r="P17" s="38">
        <v>1.5</v>
      </c>
    </row>
    <row r="18" spans="2:26">
      <c r="B18" s="39" t="s">
        <v>17</v>
      </c>
      <c r="C18" s="40" t="s">
        <v>102</v>
      </c>
      <c r="D18" s="41"/>
      <c r="E18" s="42">
        <v>0.15</v>
      </c>
      <c r="F18" s="76"/>
      <c r="G18" s="142"/>
      <c r="H18" s="40" t="s">
        <v>44</v>
      </c>
      <c r="I18" s="44">
        <f>P13</f>
        <v>8</v>
      </c>
      <c r="J18" s="45">
        <f>(I18*E18)</f>
        <v>1.2</v>
      </c>
      <c r="K18" s="77" t="s">
        <v>41</v>
      </c>
      <c r="L18" s="37"/>
      <c r="N18" s="29" t="s">
        <v>63</v>
      </c>
      <c r="P18" s="38">
        <v>20</v>
      </c>
      <c r="Q18" s="78"/>
    </row>
    <row r="19" spans="2:26">
      <c r="B19" s="39" t="s">
        <v>86</v>
      </c>
      <c r="C19" s="40" t="s">
        <v>101</v>
      </c>
      <c r="D19" s="41">
        <v>4</v>
      </c>
      <c r="E19" s="42">
        <v>2</v>
      </c>
      <c r="F19" s="76">
        <v>1</v>
      </c>
      <c r="G19" s="147">
        <v>3</v>
      </c>
      <c r="H19" s="40" t="s">
        <v>69</v>
      </c>
      <c r="I19" s="133">
        <f>P12</f>
        <v>4</v>
      </c>
      <c r="J19" s="45">
        <f>(I19*(F19*G19)+(E19*P13))*D19</f>
        <v>112</v>
      </c>
      <c r="K19" s="46" t="s">
        <v>87</v>
      </c>
      <c r="N19" s="29" t="s">
        <v>65</v>
      </c>
      <c r="P19" s="148">
        <v>75</v>
      </c>
    </row>
    <row r="20" spans="2:26">
      <c r="B20" s="39" t="s">
        <v>193</v>
      </c>
      <c r="C20" s="40" t="s">
        <v>100</v>
      </c>
      <c r="D20" s="41">
        <v>3</v>
      </c>
      <c r="E20" s="191">
        <v>15</v>
      </c>
      <c r="F20" s="76"/>
      <c r="G20" s="147"/>
      <c r="H20" s="40" t="s">
        <v>44</v>
      </c>
      <c r="I20" s="44">
        <f>P20</f>
        <v>5</v>
      </c>
      <c r="J20" s="45">
        <f>D20*(I20*E20)</f>
        <v>225</v>
      </c>
      <c r="K20" s="46" t="s">
        <v>106</v>
      </c>
      <c r="N20" s="29" t="s">
        <v>179</v>
      </c>
      <c r="P20" s="148">
        <v>5</v>
      </c>
    </row>
    <row r="21" spans="2:26" ht="13.5" thickBot="1">
      <c r="B21" s="47" t="s">
        <v>14</v>
      </c>
      <c r="C21" s="149"/>
      <c r="D21" s="84"/>
      <c r="E21" s="50">
        <f>SUM(E15:E20)</f>
        <v>17.54</v>
      </c>
      <c r="F21" s="50">
        <f>SUM(F15:F19)</f>
        <v>1.27</v>
      </c>
      <c r="G21" s="150"/>
      <c r="H21" s="48"/>
      <c r="I21" s="151"/>
      <c r="J21" s="86">
        <f>SUM(J15:J20)</f>
        <v>344.12</v>
      </c>
      <c r="K21" s="53"/>
      <c r="L21" s="37"/>
      <c r="N21" s="29" t="s">
        <v>96</v>
      </c>
      <c r="P21" s="38">
        <v>90</v>
      </c>
    </row>
    <row r="22" spans="2:26">
      <c r="B22" s="3" t="s">
        <v>18</v>
      </c>
      <c r="C22" s="34"/>
      <c r="D22" s="35"/>
      <c r="E22" s="65"/>
      <c r="F22" s="65"/>
      <c r="G22" s="145"/>
      <c r="H22" s="63"/>
      <c r="I22" s="67"/>
      <c r="J22" s="67"/>
      <c r="K22" s="36"/>
      <c r="L22" s="37"/>
      <c r="N22" s="29" t="s">
        <v>97</v>
      </c>
      <c r="P22" s="38">
        <v>0.8</v>
      </c>
    </row>
    <row r="23" spans="2:26">
      <c r="B23" s="68" t="s">
        <v>195</v>
      </c>
      <c r="C23" s="69" t="s">
        <v>194</v>
      </c>
      <c r="D23" s="70">
        <v>1</v>
      </c>
      <c r="E23" s="71">
        <v>100</v>
      </c>
      <c r="F23" s="71"/>
      <c r="G23" s="146"/>
      <c r="H23" s="69" t="s">
        <v>44</v>
      </c>
      <c r="I23" s="73">
        <f>P20</f>
        <v>5</v>
      </c>
      <c r="J23" s="45">
        <f>I23*E23</f>
        <v>500</v>
      </c>
      <c r="K23" s="74" t="s">
        <v>106</v>
      </c>
      <c r="L23" s="37"/>
      <c r="N23" s="29" t="s">
        <v>197</v>
      </c>
      <c r="O23" s="75"/>
      <c r="P23" s="154">
        <v>120</v>
      </c>
      <c r="Q23" s="75"/>
    </row>
    <row r="24" spans="2:26">
      <c r="B24" s="68" t="s">
        <v>109</v>
      </c>
      <c r="C24" s="69" t="s">
        <v>194</v>
      </c>
      <c r="D24" s="83"/>
      <c r="E24" s="71">
        <v>1.25</v>
      </c>
      <c r="F24" s="71"/>
      <c r="G24" s="146"/>
      <c r="H24" s="69" t="s">
        <v>44</v>
      </c>
      <c r="I24" s="73">
        <f>P13</f>
        <v>8</v>
      </c>
      <c r="J24" s="44">
        <f>(I24*E24)</f>
        <v>10</v>
      </c>
      <c r="K24" s="74" t="s">
        <v>110</v>
      </c>
      <c r="L24" s="37"/>
      <c r="N24" s="29" t="s">
        <v>198</v>
      </c>
      <c r="O24" s="75"/>
      <c r="P24" s="89">
        <v>0.45</v>
      </c>
      <c r="Q24" s="28"/>
      <c r="R24" s="28"/>
      <c r="S24" s="88"/>
      <c r="T24" s="88"/>
      <c r="U24" s="37"/>
      <c r="V24" s="28"/>
      <c r="W24" s="89"/>
      <c r="X24" s="89"/>
      <c r="Y24" s="37"/>
      <c r="Z24" s="37"/>
    </row>
    <row r="25" spans="2:26">
      <c r="B25" s="162" t="s">
        <v>21</v>
      </c>
      <c r="C25" s="40" t="s">
        <v>194</v>
      </c>
      <c r="D25" s="100"/>
      <c r="E25" s="42">
        <v>0.1</v>
      </c>
      <c r="F25" s="42">
        <v>0.1</v>
      </c>
      <c r="G25" s="142"/>
      <c r="H25" s="40" t="s">
        <v>69</v>
      </c>
      <c r="I25" s="161">
        <f>P15/4000</f>
        <v>1.2500000000000001E-2</v>
      </c>
      <c r="J25" s="44">
        <f>I25*E45</f>
        <v>50</v>
      </c>
      <c r="K25" s="77" t="s">
        <v>47</v>
      </c>
      <c r="L25" s="37"/>
      <c r="O25" s="75"/>
      <c r="Q25" s="75"/>
    </row>
    <row r="26" spans="2:26" ht="13.5" thickBot="1">
      <c r="B26" s="109" t="s">
        <v>196</v>
      </c>
      <c r="C26" s="48"/>
      <c r="D26" s="110"/>
      <c r="E26" s="85"/>
      <c r="F26" s="85"/>
      <c r="G26" s="163">
        <f>P23</f>
        <v>120</v>
      </c>
      <c r="H26" s="28" t="s">
        <v>199</v>
      </c>
      <c r="I26" s="86">
        <f>P24</f>
        <v>0.45</v>
      </c>
      <c r="J26" s="112">
        <f>I26*G26</f>
        <v>54</v>
      </c>
      <c r="K26" s="87" t="s">
        <v>202</v>
      </c>
      <c r="L26" s="37"/>
      <c r="O26" s="75"/>
      <c r="Q26" s="75"/>
    </row>
    <row r="27" spans="2:26" ht="13.5" thickBot="1">
      <c r="B27" s="26" t="s">
        <v>14</v>
      </c>
      <c r="C27" s="79"/>
      <c r="D27" s="90"/>
      <c r="E27" s="91">
        <f>SUM(E23:E25)</f>
        <v>101.35</v>
      </c>
      <c r="F27" s="91">
        <f>SUM(F23:F25)</f>
        <v>0.1</v>
      </c>
      <c r="G27" s="144"/>
      <c r="H27" s="92"/>
      <c r="I27" s="93"/>
      <c r="J27" s="61">
        <f>SUM(J23:J25)</f>
        <v>560</v>
      </c>
      <c r="K27" s="94"/>
      <c r="L27" s="37"/>
      <c r="O27" s="96"/>
      <c r="Q27" s="75"/>
    </row>
    <row r="28" spans="2:26">
      <c r="B28" s="3" t="s">
        <v>22</v>
      </c>
      <c r="C28" s="95"/>
      <c r="D28" s="35"/>
      <c r="E28" s="34"/>
      <c r="F28" s="34"/>
      <c r="G28" s="145"/>
      <c r="H28" s="63"/>
      <c r="I28" s="67"/>
      <c r="J28" s="67"/>
      <c r="K28" s="36"/>
      <c r="L28" s="37"/>
    </row>
    <row r="29" spans="2:26">
      <c r="B29" s="68" t="s">
        <v>23</v>
      </c>
      <c r="C29" s="97"/>
      <c r="D29" s="83"/>
      <c r="E29" s="98"/>
      <c r="F29" s="98"/>
      <c r="G29" s="146">
        <f>P22</f>
        <v>0.8</v>
      </c>
      <c r="H29" s="69" t="s">
        <v>45</v>
      </c>
      <c r="I29" s="73">
        <f>P21</f>
        <v>90</v>
      </c>
      <c r="J29" s="45">
        <f>(I29*G29)</f>
        <v>72</v>
      </c>
      <c r="K29" s="74" t="s">
        <v>78</v>
      </c>
      <c r="L29" s="37"/>
    </row>
    <row r="30" spans="2:26">
      <c r="B30" s="68" t="s">
        <v>75</v>
      </c>
      <c r="C30" s="97"/>
      <c r="D30" s="83"/>
      <c r="E30" s="98"/>
      <c r="F30" s="98"/>
      <c r="G30" s="146">
        <v>50</v>
      </c>
      <c r="H30" s="69" t="s">
        <v>45</v>
      </c>
      <c r="I30" s="73">
        <f>Q31</f>
        <v>1.21</v>
      </c>
      <c r="J30" s="45">
        <f>(I30*G30)</f>
        <v>60.5</v>
      </c>
      <c r="K30" s="180" t="s">
        <v>226</v>
      </c>
      <c r="L30" s="37"/>
      <c r="O30" s="75" t="s">
        <v>85</v>
      </c>
      <c r="P30" s="75" t="s">
        <v>8</v>
      </c>
      <c r="Q30" s="75" t="s">
        <v>64</v>
      </c>
    </row>
    <row r="31" spans="2:26">
      <c r="B31" s="68" t="s">
        <v>76</v>
      </c>
      <c r="C31" s="97"/>
      <c r="D31" s="83"/>
      <c r="E31" s="98"/>
      <c r="F31" s="98"/>
      <c r="G31" s="146">
        <v>50</v>
      </c>
      <c r="H31" s="69" t="s">
        <v>45</v>
      </c>
      <c r="I31" s="73">
        <f>Q32</f>
        <v>0.82</v>
      </c>
      <c r="J31" s="45">
        <f>(I31*G31)</f>
        <v>41</v>
      </c>
      <c r="K31" s="74" t="s">
        <v>98</v>
      </c>
      <c r="L31" s="37"/>
      <c r="N31" s="37" t="s">
        <v>200</v>
      </c>
      <c r="O31" s="75">
        <v>40</v>
      </c>
      <c r="P31" s="38">
        <f>(Q31*O31)</f>
        <v>48.4</v>
      </c>
      <c r="Q31" s="78">
        <v>1.21</v>
      </c>
    </row>
    <row r="32" spans="2:26">
      <c r="B32" s="68" t="s">
        <v>80</v>
      </c>
      <c r="C32" s="97"/>
      <c r="D32" s="70">
        <v>1</v>
      </c>
      <c r="E32" s="98"/>
      <c r="F32" s="98"/>
      <c r="G32" s="146"/>
      <c r="H32" s="69" t="s">
        <v>69</v>
      </c>
      <c r="I32" s="73">
        <f>P17</f>
        <v>1.5</v>
      </c>
      <c r="J32" s="45">
        <f>P17</f>
        <v>1.5</v>
      </c>
      <c r="K32" s="74" t="s">
        <v>81</v>
      </c>
      <c r="L32" s="37"/>
      <c r="N32" s="29" t="s">
        <v>201</v>
      </c>
      <c r="O32" s="75">
        <v>40</v>
      </c>
      <c r="P32" s="38">
        <f>(Q32*O32)</f>
        <v>32.799999999999997</v>
      </c>
      <c r="Q32" s="78">
        <v>0.82</v>
      </c>
    </row>
    <row r="33" spans="2:17">
      <c r="B33" s="39" t="s">
        <v>24</v>
      </c>
      <c r="C33" s="99"/>
      <c r="D33" s="41">
        <v>2</v>
      </c>
      <c r="E33" s="101"/>
      <c r="F33" s="101"/>
      <c r="G33" s="142">
        <v>0.3</v>
      </c>
      <c r="H33" s="40" t="s">
        <v>45</v>
      </c>
      <c r="I33" s="44">
        <f>P18</f>
        <v>20</v>
      </c>
      <c r="J33" s="45">
        <f>D33*(I33*G33)</f>
        <v>12</v>
      </c>
      <c r="K33" s="46" t="s">
        <v>49</v>
      </c>
      <c r="L33" s="37"/>
      <c r="Q33" s="78"/>
    </row>
    <row r="34" spans="2:17" ht="13.5" thickBot="1">
      <c r="B34" s="102" t="s">
        <v>57</v>
      </c>
      <c r="C34" s="103"/>
      <c r="D34" s="164">
        <v>1</v>
      </c>
      <c r="E34" s="105"/>
      <c r="F34" s="105"/>
      <c r="G34" s="153"/>
      <c r="H34" s="106" t="s">
        <v>69</v>
      </c>
      <c r="I34" s="52">
        <f>P19</f>
        <v>75</v>
      </c>
      <c r="J34" s="86">
        <f>P19</f>
        <v>75</v>
      </c>
      <c r="K34" s="53" t="s">
        <v>89</v>
      </c>
      <c r="L34" s="37"/>
    </row>
    <row r="35" spans="2:17" ht="13.5" thickBot="1">
      <c r="B35" s="54" t="s">
        <v>14</v>
      </c>
      <c r="C35" s="107"/>
      <c r="D35" s="80"/>
      <c r="E35" s="79"/>
      <c r="F35" s="79"/>
      <c r="G35" s="79"/>
      <c r="H35" s="79"/>
      <c r="I35" s="79"/>
      <c r="J35" s="61">
        <f>SUM(J29:J34)</f>
        <v>262</v>
      </c>
      <c r="K35" s="62"/>
      <c r="L35" s="37"/>
    </row>
    <row r="36" spans="2:17" ht="13.5" thickBot="1">
      <c r="B36" s="54" t="s">
        <v>25</v>
      </c>
      <c r="C36" s="108"/>
      <c r="D36" s="80"/>
      <c r="E36" s="79"/>
      <c r="F36" s="79"/>
      <c r="G36" s="79"/>
      <c r="H36" s="79"/>
      <c r="I36" s="79"/>
      <c r="J36" s="61">
        <f>(J13+J21+J27+J35)</f>
        <v>1210.2</v>
      </c>
      <c r="K36" s="62"/>
      <c r="L36" s="37"/>
    </row>
    <row r="37" spans="2:17">
      <c r="B37" s="3" t="s">
        <v>26</v>
      </c>
      <c r="C37" s="95"/>
      <c r="D37" s="35"/>
      <c r="E37" s="34"/>
      <c r="F37" s="34"/>
      <c r="G37" s="34"/>
      <c r="H37" s="34"/>
      <c r="I37" s="34"/>
      <c r="J37" s="67"/>
      <c r="K37" s="36"/>
      <c r="L37" s="37"/>
    </row>
    <row r="38" spans="2:17">
      <c r="B38" s="39" t="s">
        <v>27</v>
      </c>
      <c r="C38" s="99"/>
      <c r="D38" s="100"/>
      <c r="E38" s="101"/>
      <c r="F38" s="101"/>
      <c r="G38" s="101"/>
      <c r="H38" s="101"/>
      <c r="I38" s="101"/>
      <c r="J38" s="44">
        <f>J36*0.05</f>
        <v>60.510000000000005</v>
      </c>
      <c r="K38" s="46"/>
      <c r="L38" s="37"/>
    </row>
    <row r="39" spans="2:17">
      <c r="B39" s="39" t="s">
        <v>28</v>
      </c>
      <c r="C39" s="99"/>
      <c r="D39" s="100"/>
      <c r="E39" s="101"/>
      <c r="F39" s="101"/>
      <c r="G39" s="101"/>
      <c r="H39" s="101"/>
      <c r="I39" s="101"/>
      <c r="J39" s="44">
        <f>P16</f>
        <v>150</v>
      </c>
      <c r="K39" s="46"/>
      <c r="L39" s="37"/>
    </row>
    <row r="40" spans="2:17">
      <c r="B40" s="39" t="s">
        <v>29</v>
      </c>
      <c r="C40" s="99"/>
      <c r="D40" s="100"/>
      <c r="E40" s="101"/>
      <c r="F40" s="101"/>
      <c r="G40" s="101"/>
      <c r="H40" s="101"/>
      <c r="I40" s="101"/>
      <c r="J40" s="44">
        <f>((J36+J38+J39)*0.07)</f>
        <v>99.449700000000007</v>
      </c>
      <c r="K40" s="46"/>
      <c r="L40" s="37"/>
    </row>
    <row r="41" spans="2:17">
      <c r="B41" s="109" t="s">
        <v>30</v>
      </c>
      <c r="C41" s="97"/>
      <c r="D41" s="110"/>
      <c r="E41" s="111"/>
      <c r="F41" s="111"/>
      <c r="G41" s="111"/>
      <c r="H41" s="111"/>
      <c r="I41" s="111"/>
      <c r="J41" s="112">
        <f>((J36+J38+J39)*0.03)</f>
        <v>42.621299999999998</v>
      </c>
      <c r="K41" s="87"/>
      <c r="L41" s="37"/>
    </row>
    <row r="42" spans="2:17" ht="13.5" thickBot="1">
      <c r="B42" s="113" t="s">
        <v>14</v>
      </c>
      <c r="C42" s="107"/>
      <c r="D42" s="114"/>
      <c r="E42" s="115"/>
      <c r="F42" s="115"/>
      <c r="G42" s="115"/>
      <c r="H42" s="115"/>
      <c r="I42" s="115"/>
      <c r="J42" s="116">
        <f>SUM(J38:J41)</f>
        <v>352.58100000000002</v>
      </c>
      <c r="K42" s="117"/>
      <c r="L42" s="37"/>
    </row>
    <row r="43" spans="2:17" ht="13.5" thickBot="1">
      <c r="B43" s="2" t="s">
        <v>31</v>
      </c>
      <c r="C43" s="108"/>
      <c r="D43" s="80"/>
      <c r="E43" s="58">
        <v>1.32</v>
      </c>
      <c r="F43" s="58">
        <v>0.81</v>
      </c>
      <c r="G43" s="79"/>
      <c r="H43" s="79"/>
      <c r="I43" s="79"/>
      <c r="J43" s="61">
        <f>(J36+J42)</f>
        <v>1562.7809999999999</v>
      </c>
      <c r="K43" s="62"/>
      <c r="L43" s="37"/>
    </row>
    <row r="44" spans="2:17" ht="13.5" thickBot="1">
      <c r="B44" s="37"/>
      <c r="C44" s="37"/>
      <c r="D44" s="37"/>
      <c r="E44" s="118"/>
      <c r="F44" s="118"/>
      <c r="G44" s="37"/>
      <c r="H44" s="37"/>
      <c r="I44" s="37"/>
      <c r="J44" s="37"/>
      <c r="K44" s="37"/>
      <c r="L44" s="37"/>
    </row>
    <row r="45" spans="2:17">
      <c r="B45" s="119" t="s">
        <v>32</v>
      </c>
      <c r="C45" s="120" t="s">
        <v>67</v>
      </c>
      <c r="D45" s="64"/>
      <c r="E45" s="121">
        <v>4000</v>
      </c>
      <c r="F45" s="64"/>
      <c r="G45" s="122"/>
      <c r="H45" s="122"/>
      <c r="I45" s="122"/>
      <c r="J45" s="122"/>
      <c r="K45" s="36"/>
      <c r="L45" s="37"/>
    </row>
    <row r="46" spans="2:17">
      <c r="B46" s="39" t="s">
        <v>33</v>
      </c>
      <c r="C46" s="123" t="s">
        <v>68</v>
      </c>
      <c r="D46" s="123"/>
      <c r="E46" s="124">
        <v>0</v>
      </c>
      <c r="F46" s="125"/>
      <c r="G46" s="37"/>
      <c r="H46" s="37"/>
      <c r="I46" s="37"/>
      <c r="J46" s="37"/>
      <c r="K46" s="87"/>
      <c r="L46" s="37"/>
    </row>
    <row r="47" spans="2:17">
      <c r="B47" s="39" t="s">
        <v>34</v>
      </c>
      <c r="C47" s="123" t="s">
        <v>68</v>
      </c>
      <c r="D47" s="123"/>
      <c r="E47" s="124">
        <f>(J43-E46)</f>
        <v>1562.7809999999999</v>
      </c>
      <c r="F47" s="125"/>
      <c r="G47" s="126"/>
      <c r="H47" s="126"/>
      <c r="I47" s="126"/>
      <c r="J47" s="126"/>
      <c r="K47" s="46"/>
      <c r="L47" s="37"/>
    </row>
    <row r="48" spans="2:17">
      <c r="B48" s="39" t="s">
        <v>34</v>
      </c>
      <c r="C48" s="123" t="s">
        <v>35</v>
      </c>
      <c r="D48" s="123"/>
      <c r="E48" s="177">
        <f>(E47/E45)</f>
        <v>0.39069524999999999</v>
      </c>
      <c r="F48" s="125"/>
      <c r="G48" s="37"/>
      <c r="H48" s="37"/>
      <c r="I48" s="37"/>
      <c r="J48" s="37"/>
      <c r="K48" s="87"/>
      <c r="L48" s="37"/>
    </row>
    <row r="49" spans="2:12" ht="13.5" thickBot="1">
      <c r="B49" s="113" t="s">
        <v>82</v>
      </c>
      <c r="C49" s="127" t="s">
        <v>35</v>
      </c>
      <c r="D49" s="127"/>
      <c r="E49" s="128">
        <f>E48*1.3</f>
        <v>0.50790382499999998</v>
      </c>
      <c r="F49" s="129"/>
      <c r="G49" s="103"/>
      <c r="H49" s="103"/>
      <c r="I49" s="103"/>
      <c r="J49" s="103"/>
      <c r="K49" s="130"/>
      <c r="L49" s="37"/>
    </row>
    <row r="50" spans="2:12">
      <c r="B50" s="37"/>
      <c r="C50" s="28"/>
      <c r="D50" s="28"/>
      <c r="E50" s="131"/>
      <c r="F50" s="131"/>
      <c r="G50" s="37"/>
      <c r="H50" s="37"/>
      <c r="I50" s="37"/>
      <c r="J50" s="37"/>
      <c r="K50" s="37"/>
      <c r="L50" s="37"/>
    </row>
    <row r="51" spans="2:12">
      <c r="C51" s="28"/>
      <c r="D51" s="28"/>
      <c r="E51" s="131"/>
      <c r="F51" s="131"/>
      <c r="G51" s="37"/>
      <c r="H51" s="37"/>
      <c r="I51" s="37"/>
      <c r="J51" s="37"/>
      <c r="K51" s="37"/>
      <c r="L51" s="37"/>
    </row>
    <row r="52" spans="2:12">
      <c r="B52" s="29" t="s">
        <v>83</v>
      </c>
      <c r="L52" s="37"/>
    </row>
    <row r="53" spans="2:12">
      <c r="B53" s="29" t="s">
        <v>218</v>
      </c>
    </row>
    <row r="74" spans="9:10">
      <c r="I74" s="205"/>
      <c r="J74" s="205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  <row r="78" spans="9:10">
      <c r="I78" s="196"/>
      <c r="J78" s="196"/>
    </row>
    <row r="79" spans="9:10">
      <c r="I79" s="196"/>
      <c r="J79" s="196"/>
    </row>
    <row r="80" spans="9:10">
      <c r="I80" s="196"/>
      <c r="J80" s="196"/>
    </row>
  </sheetData>
  <mergeCells count="11">
    <mergeCell ref="I80:J80"/>
    <mergeCell ref="I78:J78"/>
    <mergeCell ref="I79:J79"/>
    <mergeCell ref="I74:J74"/>
    <mergeCell ref="I75:J75"/>
    <mergeCell ref="I76:J76"/>
    <mergeCell ref="B1:I1"/>
    <mergeCell ref="C3:D5"/>
    <mergeCell ref="E3:F3"/>
    <mergeCell ref="E4:F4"/>
    <mergeCell ref="I77:J77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7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55"/>
  <sheetViews>
    <sheetView topLeftCell="A16" zoomScale="75" zoomScaleNormal="75" workbookViewId="0">
      <selection activeCell="B2" sqref="B2:L2"/>
    </sheetView>
  </sheetViews>
  <sheetFormatPr defaultRowHeight="12.75"/>
  <cols>
    <col min="1" max="1" width="3.7109375" customWidth="1"/>
    <col min="2" max="2" width="16.42578125" customWidth="1"/>
    <col min="3" max="3" width="12.42578125" customWidth="1"/>
    <col min="4" max="4" width="17.140625" customWidth="1"/>
    <col min="5" max="5" width="14.28515625" customWidth="1"/>
    <col min="6" max="6" width="15" customWidth="1"/>
    <col min="7" max="7" width="17.42578125" customWidth="1"/>
    <col min="8" max="8" width="18.5703125" customWidth="1"/>
    <col min="9" max="9" width="14" customWidth="1"/>
    <col min="10" max="10" width="14.140625" customWidth="1"/>
    <col min="11" max="11" width="13.5703125" customWidth="1"/>
    <col min="12" max="12" width="20.42578125" hidden="1" customWidth="1"/>
    <col min="13" max="13" width="22.5703125" customWidth="1"/>
    <col min="14" max="14" width="17.42578125" customWidth="1"/>
    <col min="15" max="15" width="9.7109375" bestFit="1" customWidth="1"/>
  </cols>
  <sheetData>
    <row r="2" spans="2:15" ht="30" customHeight="1">
      <c r="B2" s="212" t="s">
        <v>231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2:15" ht="14.2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"/>
      <c r="N3" s="1"/>
    </row>
    <row r="4" spans="2:15" ht="13.5" thickBot="1">
      <c r="M4" s="173"/>
      <c r="N4" s="173"/>
    </row>
    <row r="5" spans="2:15" ht="30" customHeight="1">
      <c r="B5" s="219" t="s">
        <v>72</v>
      </c>
      <c r="C5" s="206" t="s">
        <v>71</v>
      </c>
      <c r="D5" s="206" t="s">
        <v>209</v>
      </c>
      <c r="E5" s="206" t="s">
        <v>210</v>
      </c>
      <c r="F5" s="206" t="s">
        <v>211</v>
      </c>
      <c r="G5" s="206" t="s">
        <v>212</v>
      </c>
      <c r="H5" s="206" t="s">
        <v>217</v>
      </c>
      <c r="I5" s="206" t="s">
        <v>213</v>
      </c>
      <c r="J5" s="206" t="s">
        <v>214</v>
      </c>
      <c r="K5" s="213" t="s">
        <v>216</v>
      </c>
      <c r="L5" s="215" t="s">
        <v>215</v>
      </c>
      <c r="M5" s="208" t="s">
        <v>223</v>
      </c>
      <c r="N5" s="217" t="s">
        <v>222</v>
      </c>
    </row>
    <row r="6" spans="2:15" ht="30" customHeight="1" thickBot="1">
      <c r="B6" s="220"/>
      <c r="C6" s="207"/>
      <c r="D6" s="207"/>
      <c r="E6" s="207"/>
      <c r="F6" s="207"/>
      <c r="G6" s="207"/>
      <c r="H6" s="207"/>
      <c r="I6" s="207"/>
      <c r="J6" s="207"/>
      <c r="K6" s="214"/>
      <c r="L6" s="216"/>
      <c r="M6" s="209"/>
      <c r="N6" s="218"/>
    </row>
    <row r="7" spans="2:15" ht="30" customHeight="1">
      <c r="B7" s="135" t="s">
        <v>1</v>
      </c>
      <c r="C7" s="136" t="s">
        <v>4</v>
      </c>
      <c r="D7" s="137">
        <v>30.49</v>
      </c>
      <c r="E7" s="137">
        <v>5.69</v>
      </c>
      <c r="F7" s="137">
        <v>16.38</v>
      </c>
      <c r="G7" s="137">
        <v>62.6</v>
      </c>
      <c r="H7" s="137">
        <v>115.16</v>
      </c>
      <c r="I7" s="137">
        <v>0.66</v>
      </c>
      <c r="J7" s="137">
        <v>158.01</v>
      </c>
      <c r="K7" s="138">
        <v>240</v>
      </c>
      <c r="L7" s="139">
        <v>0.4</v>
      </c>
      <c r="M7" s="174">
        <f t="shared" ref="M7:M24" si="0">I7*1.3</f>
        <v>0.8580000000000001</v>
      </c>
      <c r="N7" s="210">
        <f>(M7+M8)/2</f>
        <v>0.82550000000000012</v>
      </c>
      <c r="O7" s="170"/>
    </row>
    <row r="8" spans="2:15" ht="30" customHeight="1" thickBot="1">
      <c r="B8" s="11" t="s">
        <v>1</v>
      </c>
      <c r="C8" s="13" t="s">
        <v>3</v>
      </c>
      <c r="D8" s="17">
        <v>33.049999999999997</v>
      </c>
      <c r="E8" s="17">
        <v>65.77</v>
      </c>
      <c r="F8" s="17">
        <v>19.68</v>
      </c>
      <c r="G8" s="17">
        <v>85.8</v>
      </c>
      <c r="H8" s="17">
        <v>204.3</v>
      </c>
      <c r="I8" s="17">
        <v>0.61</v>
      </c>
      <c r="J8" s="17">
        <v>280.45999999999998</v>
      </c>
      <c r="K8" s="14">
        <v>460</v>
      </c>
      <c r="L8" s="140">
        <v>0.4</v>
      </c>
      <c r="M8" s="174">
        <f t="shared" si="0"/>
        <v>0.79300000000000004</v>
      </c>
      <c r="N8" s="211"/>
    </row>
    <row r="9" spans="2:15" ht="30" customHeight="1">
      <c r="B9" s="11" t="s">
        <v>0</v>
      </c>
      <c r="C9" s="13" t="s">
        <v>4</v>
      </c>
      <c r="D9" s="17">
        <v>33.049999999999997</v>
      </c>
      <c r="E9" s="17">
        <v>5.69</v>
      </c>
      <c r="F9" s="17">
        <v>16.23</v>
      </c>
      <c r="G9" s="17">
        <v>68.099999999999994</v>
      </c>
      <c r="H9" s="17">
        <v>123.07</v>
      </c>
      <c r="I9" s="17">
        <v>0.75</v>
      </c>
      <c r="J9" s="17">
        <v>172.65</v>
      </c>
      <c r="K9" s="14">
        <v>230</v>
      </c>
      <c r="L9" s="140">
        <v>0.45</v>
      </c>
      <c r="M9" s="174">
        <f t="shared" si="0"/>
        <v>0.97500000000000009</v>
      </c>
      <c r="N9" s="210">
        <f>(M9+M10)/2</f>
        <v>0.87750000000000006</v>
      </c>
    </row>
    <row r="10" spans="2:15" ht="30" customHeight="1" thickBot="1">
      <c r="B10" s="11" t="s">
        <v>0</v>
      </c>
      <c r="C10" s="13" t="s">
        <v>3</v>
      </c>
      <c r="D10" s="17">
        <v>33.049999999999997</v>
      </c>
      <c r="E10" s="17">
        <v>65.7</v>
      </c>
      <c r="F10" s="17">
        <v>19.98</v>
      </c>
      <c r="G10" s="17">
        <v>91.3</v>
      </c>
      <c r="H10" s="17">
        <v>210.03</v>
      </c>
      <c r="I10" s="17">
        <v>0.6</v>
      </c>
      <c r="J10" s="17">
        <v>287.08</v>
      </c>
      <c r="K10" s="14">
        <v>480</v>
      </c>
      <c r="L10" s="140">
        <v>0.45</v>
      </c>
      <c r="M10" s="174">
        <f t="shared" si="0"/>
        <v>0.78</v>
      </c>
      <c r="N10" s="211"/>
    </row>
    <row r="11" spans="2:15" ht="30" customHeight="1" thickBot="1">
      <c r="B11" s="11" t="s">
        <v>95</v>
      </c>
      <c r="C11" s="13" t="s">
        <v>3</v>
      </c>
      <c r="D11" s="17">
        <v>30.5</v>
      </c>
      <c r="E11" s="17">
        <v>500.09</v>
      </c>
      <c r="F11" s="17">
        <v>164.84</v>
      </c>
      <c r="G11" s="17">
        <v>208.4</v>
      </c>
      <c r="H11" s="17">
        <v>903.83</v>
      </c>
      <c r="I11" s="17">
        <v>0.18</v>
      </c>
      <c r="J11" s="17">
        <v>1188.92</v>
      </c>
      <c r="K11" s="14">
        <v>6500</v>
      </c>
      <c r="L11" s="140">
        <v>0.1</v>
      </c>
      <c r="M11" s="174">
        <v>0.24</v>
      </c>
      <c r="N11" s="176">
        <f t="shared" ref="N11:N17" si="1">M11</f>
        <v>0.24</v>
      </c>
    </row>
    <row r="12" spans="2:15" ht="30" customHeight="1" thickBot="1">
      <c r="B12" s="11" t="s">
        <v>61</v>
      </c>
      <c r="C12" s="13" t="s">
        <v>3</v>
      </c>
      <c r="D12" s="17">
        <v>28.4</v>
      </c>
      <c r="E12" s="17">
        <v>87.22</v>
      </c>
      <c r="F12" s="17">
        <v>35.33</v>
      </c>
      <c r="G12" s="17">
        <v>88.25</v>
      </c>
      <c r="H12" s="17">
        <v>238.83</v>
      </c>
      <c r="I12" s="17">
        <v>1.18</v>
      </c>
      <c r="J12" s="17">
        <v>440.85</v>
      </c>
      <c r="K12" s="14">
        <v>375</v>
      </c>
      <c r="L12" s="140">
        <v>0.85</v>
      </c>
      <c r="M12" s="174">
        <f t="shared" si="0"/>
        <v>1.534</v>
      </c>
      <c r="N12" s="176">
        <f t="shared" si="1"/>
        <v>1.534</v>
      </c>
      <c r="O12" t="s">
        <v>66</v>
      </c>
    </row>
    <row r="13" spans="2:15" ht="30" customHeight="1" thickBot="1">
      <c r="B13" s="11" t="s">
        <v>2</v>
      </c>
      <c r="C13" s="13" t="s">
        <v>4</v>
      </c>
      <c r="D13" s="17">
        <v>22.55</v>
      </c>
      <c r="E13" s="17">
        <v>5.76</v>
      </c>
      <c r="F13" s="17">
        <v>54.6</v>
      </c>
      <c r="G13" s="17">
        <v>97.16</v>
      </c>
      <c r="H13" s="17">
        <v>180.07</v>
      </c>
      <c r="I13" s="17">
        <v>2.41</v>
      </c>
      <c r="J13" s="17">
        <v>240.98</v>
      </c>
      <c r="K13" s="14">
        <v>100</v>
      </c>
      <c r="L13" s="140">
        <v>2</v>
      </c>
      <c r="M13" s="174">
        <f t="shared" si="0"/>
        <v>3.1330000000000005</v>
      </c>
      <c r="N13" s="176">
        <f t="shared" si="1"/>
        <v>3.1330000000000005</v>
      </c>
    </row>
    <row r="14" spans="2:15" ht="30" customHeight="1" thickBot="1">
      <c r="B14" s="11" t="s">
        <v>128</v>
      </c>
      <c r="C14" s="13" t="s">
        <v>4</v>
      </c>
      <c r="D14" s="17">
        <v>25.22</v>
      </c>
      <c r="E14" s="17">
        <v>5.56</v>
      </c>
      <c r="F14" s="17">
        <v>74.38</v>
      </c>
      <c r="G14" s="17">
        <v>54.4</v>
      </c>
      <c r="H14" s="17">
        <v>159.55000000000001</v>
      </c>
      <c r="I14" s="17">
        <v>2.56</v>
      </c>
      <c r="J14" s="17">
        <v>217.28</v>
      </c>
      <c r="K14" s="14">
        <v>85</v>
      </c>
      <c r="L14" s="140">
        <v>2</v>
      </c>
      <c r="M14" s="174">
        <f t="shared" si="0"/>
        <v>3.3280000000000003</v>
      </c>
      <c r="N14" s="176">
        <f t="shared" si="1"/>
        <v>3.3280000000000003</v>
      </c>
    </row>
    <row r="15" spans="2:15" ht="30" customHeight="1" thickBot="1">
      <c r="B15" s="135" t="s">
        <v>94</v>
      </c>
      <c r="C15" s="136" t="s">
        <v>3</v>
      </c>
      <c r="D15" s="17">
        <v>30.67</v>
      </c>
      <c r="E15" s="17">
        <v>66.64</v>
      </c>
      <c r="F15" s="17">
        <v>93.25</v>
      </c>
      <c r="G15" s="17">
        <v>214.3</v>
      </c>
      <c r="H15" s="17">
        <v>404.86</v>
      </c>
      <c r="I15" s="17">
        <v>0.62</v>
      </c>
      <c r="J15" s="17">
        <v>577.61</v>
      </c>
      <c r="K15" s="14">
        <v>930</v>
      </c>
      <c r="L15" s="140">
        <v>2</v>
      </c>
      <c r="M15" s="174">
        <f t="shared" si="0"/>
        <v>0.80600000000000005</v>
      </c>
      <c r="N15" s="176">
        <f t="shared" si="1"/>
        <v>0.80600000000000005</v>
      </c>
    </row>
    <row r="16" spans="2:15" ht="30" customHeight="1" thickBot="1">
      <c r="B16" s="11" t="s">
        <v>90</v>
      </c>
      <c r="C16" s="13" t="s">
        <v>3</v>
      </c>
      <c r="D16" s="137">
        <v>27.95</v>
      </c>
      <c r="E16" s="137">
        <v>41.31</v>
      </c>
      <c r="F16" s="137">
        <v>66.8</v>
      </c>
      <c r="G16" s="137">
        <v>1417.76</v>
      </c>
      <c r="H16" s="137">
        <v>1553.82</v>
      </c>
      <c r="I16" s="137">
        <v>0.32</v>
      </c>
      <c r="J16" s="137">
        <v>1877.16</v>
      </c>
      <c r="K16" s="138">
        <v>5800</v>
      </c>
      <c r="L16" s="139">
        <v>0.4</v>
      </c>
      <c r="M16" s="174">
        <f t="shared" si="0"/>
        <v>0.41600000000000004</v>
      </c>
      <c r="N16" s="176">
        <f t="shared" si="1"/>
        <v>0.41600000000000004</v>
      </c>
    </row>
    <row r="17" spans="2:14" ht="30" customHeight="1" thickBot="1">
      <c r="B17" s="11" t="s">
        <v>129</v>
      </c>
      <c r="C17" s="13" t="s">
        <v>3</v>
      </c>
      <c r="D17" s="17">
        <v>30.3</v>
      </c>
      <c r="E17" s="17">
        <v>129.4</v>
      </c>
      <c r="F17" s="17">
        <v>20.25</v>
      </c>
      <c r="G17" s="17">
        <v>159.9</v>
      </c>
      <c r="H17" s="17">
        <v>339.85</v>
      </c>
      <c r="I17" s="17">
        <v>4.38</v>
      </c>
      <c r="J17" s="17">
        <v>656.53</v>
      </c>
      <c r="K17" s="14">
        <v>150</v>
      </c>
      <c r="L17" s="140">
        <v>0.4</v>
      </c>
      <c r="M17" s="174">
        <f t="shared" si="0"/>
        <v>5.694</v>
      </c>
      <c r="N17" s="176">
        <f t="shared" si="1"/>
        <v>5.694</v>
      </c>
    </row>
    <row r="18" spans="2:14" ht="30" customHeight="1">
      <c r="B18" s="11" t="s">
        <v>91</v>
      </c>
      <c r="C18" s="13" t="s">
        <v>4</v>
      </c>
      <c r="D18" s="17">
        <v>37.5</v>
      </c>
      <c r="E18" s="17">
        <v>112.2</v>
      </c>
      <c r="F18" s="17">
        <v>97.05</v>
      </c>
      <c r="G18" s="17">
        <v>26.48</v>
      </c>
      <c r="H18" s="17">
        <v>273.23</v>
      </c>
      <c r="I18" s="17">
        <v>4.0599999999999996</v>
      </c>
      <c r="J18" s="17">
        <v>243.57</v>
      </c>
      <c r="K18" s="14">
        <v>60</v>
      </c>
      <c r="L18" s="140">
        <v>0.45</v>
      </c>
      <c r="M18" s="174">
        <f t="shared" si="0"/>
        <v>5.2779999999999996</v>
      </c>
      <c r="N18" s="210">
        <f>(M18+M19)/2</f>
        <v>4.0949999999999998</v>
      </c>
    </row>
    <row r="19" spans="2:14" ht="30" customHeight="1" thickBot="1">
      <c r="B19" s="11" t="s">
        <v>91</v>
      </c>
      <c r="C19" s="13" t="s">
        <v>3</v>
      </c>
      <c r="D19" s="17">
        <v>37.5</v>
      </c>
      <c r="E19" s="17">
        <v>212.9</v>
      </c>
      <c r="F19" s="17">
        <v>3</v>
      </c>
      <c r="G19" s="17">
        <v>38.44</v>
      </c>
      <c r="H19" s="17">
        <v>291.83999999999997</v>
      </c>
      <c r="I19" s="17">
        <v>2.2400000000000002</v>
      </c>
      <c r="J19" s="17">
        <v>224.07</v>
      </c>
      <c r="K19" s="14">
        <v>100</v>
      </c>
      <c r="L19" s="140">
        <v>0.45</v>
      </c>
      <c r="M19" s="174">
        <f t="shared" si="0"/>
        <v>2.9120000000000004</v>
      </c>
      <c r="N19" s="211"/>
    </row>
    <row r="20" spans="2:14" ht="30" customHeight="1">
      <c r="B20" s="11" t="s">
        <v>92</v>
      </c>
      <c r="C20" s="13" t="s">
        <v>4</v>
      </c>
      <c r="D20" s="17">
        <v>35.17</v>
      </c>
      <c r="E20" s="17">
        <v>11.51</v>
      </c>
      <c r="F20" s="17">
        <v>15.78</v>
      </c>
      <c r="G20" s="17">
        <v>77.400000000000006</v>
      </c>
      <c r="H20" s="17">
        <v>139.86000000000001</v>
      </c>
      <c r="I20" s="17">
        <v>1.1100000000000001</v>
      </c>
      <c r="J20" s="17">
        <v>222.03</v>
      </c>
      <c r="K20" s="14">
        <v>200</v>
      </c>
      <c r="L20" s="140">
        <v>0.1</v>
      </c>
      <c r="M20" s="174">
        <f t="shared" si="0"/>
        <v>1.4430000000000003</v>
      </c>
      <c r="N20" s="210">
        <f>(M20+M21)/2</f>
        <v>1.3715000000000002</v>
      </c>
    </row>
    <row r="21" spans="2:14" ht="30" customHeight="1" thickBot="1">
      <c r="B21" s="11" t="s">
        <v>92</v>
      </c>
      <c r="C21" s="13" t="s">
        <v>3</v>
      </c>
      <c r="D21" s="17">
        <v>32.81</v>
      </c>
      <c r="E21" s="17">
        <v>54.7</v>
      </c>
      <c r="F21" s="17">
        <v>17.850000000000001</v>
      </c>
      <c r="G21" s="17">
        <v>88.7</v>
      </c>
      <c r="H21" s="17">
        <v>194.06</v>
      </c>
      <c r="I21" s="17">
        <v>1</v>
      </c>
      <c r="J21" s="17">
        <v>350.64</v>
      </c>
      <c r="K21" s="14">
        <v>350</v>
      </c>
      <c r="L21" s="140">
        <v>0.1</v>
      </c>
      <c r="M21" s="174">
        <f t="shared" si="0"/>
        <v>1.3</v>
      </c>
      <c r="N21" s="211"/>
    </row>
    <row r="22" spans="2:14" ht="30" customHeight="1">
      <c r="B22" s="11" t="s">
        <v>93</v>
      </c>
      <c r="C22" s="13" t="s">
        <v>4</v>
      </c>
      <c r="D22" s="17">
        <v>3.01</v>
      </c>
      <c r="E22" s="17">
        <v>7.51</v>
      </c>
      <c r="F22" s="17">
        <v>14.43</v>
      </c>
      <c r="G22" s="17">
        <v>39.1</v>
      </c>
      <c r="H22" s="17">
        <v>92.05</v>
      </c>
      <c r="I22" s="17">
        <v>1.27</v>
      </c>
      <c r="J22" s="17">
        <v>139.31</v>
      </c>
      <c r="K22" s="14">
        <v>110</v>
      </c>
      <c r="L22" s="140">
        <v>0.85</v>
      </c>
      <c r="M22" s="174">
        <f t="shared" si="0"/>
        <v>1.651</v>
      </c>
      <c r="N22" s="210">
        <f>(M22+M23)/2</f>
        <v>1.5665</v>
      </c>
    </row>
    <row r="23" spans="2:14" ht="30" customHeight="1" thickBot="1">
      <c r="B23" s="11" t="s">
        <v>93</v>
      </c>
      <c r="C23" s="13" t="s">
        <v>3</v>
      </c>
      <c r="D23" s="17">
        <v>31.01</v>
      </c>
      <c r="E23" s="17">
        <v>57.51</v>
      </c>
      <c r="F23" s="17">
        <v>16.53</v>
      </c>
      <c r="G23" s="17">
        <v>60.5</v>
      </c>
      <c r="H23" s="17">
        <v>165.55</v>
      </c>
      <c r="I23" s="17">
        <v>1.1399999999999999</v>
      </c>
      <c r="J23" s="17">
        <v>284.7</v>
      </c>
      <c r="K23" s="14">
        <v>250</v>
      </c>
      <c r="L23" s="140">
        <v>0.85</v>
      </c>
      <c r="M23" s="174">
        <f t="shared" si="0"/>
        <v>1.482</v>
      </c>
      <c r="N23" s="211"/>
    </row>
    <row r="24" spans="2:14" ht="30" customHeight="1" thickBot="1">
      <c r="B24" s="12" t="s">
        <v>130</v>
      </c>
      <c r="C24" s="15" t="s">
        <v>3</v>
      </c>
      <c r="D24" s="18">
        <v>44.08</v>
      </c>
      <c r="E24" s="18">
        <v>344.12</v>
      </c>
      <c r="F24" s="18">
        <v>560</v>
      </c>
      <c r="G24" s="18">
        <v>262</v>
      </c>
      <c r="H24" s="18">
        <v>1210.2</v>
      </c>
      <c r="I24" s="178">
        <v>0.39069999999999999</v>
      </c>
      <c r="J24" s="18">
        <v>1562.78</v>
      </c>
      <c r="K24" s="16">
        <v>4000</v>
      </c>
      <c r="L24" s="141">
        <v>2</v>
      </c>
      <c r="M24" s="175">
        <f t="shared" si="0"/>
        <v>0.50790999999999997</v>
      </c>
      <c r="N24" s="176">
        <f>M24</f>
        <v>0.50790999999999997</v>
      </c>
    </row>
    <row r="25" spans="2:14" ht="30" hidden="1" customHeight="1" thickBot="1">
      <c r="B25" s="171"/>
      <c r="C25" s="172"/>
      <c r="D25" s="166"/>
      <c r="E25" s="166"/>
      <c r="F25" s="166"/>
      <c r="G25" s="166"/>
      <c r="H25" s="166"/>
      <c r="I25" s="166"/>
      <c r="J25" s="166"/>
      <c r="K25" s="167"/>
      <c r="L25" s="168"/>
      <c r="M25" s="169"/>
    </row>
    <row r="26" spans="2:14" ht="12.75" customHeight="1">
      <c r="B26" s="20"/>
      <c r="C26" s="21"/>
      <c r="D26" s="134"/>
      <c r="E26" s="134"/>
      <c r="F26" s="134"/>
      <c r="G26" s="134"/>
      <c r="H26" s="134"/>
      <c r="I26" s="134"/>
      <c r="J26" s="134"/>
      <c r="K26" s="22"/>
      <c r="L26" s="134"/>
    </row>
    <row r="27" spans="2:14" ht="14.25">
      <c r="B27" t="s">
        <v>74</v>
      </c>
      <c r="C27" s="21"/>
      <c r="D27" s="134"/>
      <c r="E27" s="134"/>
      <c r="F27" s="134"/>
      <c r="G27" s="134"/>
      <c r="H27" s="134"/>
      <c r="I27" s="134"/>
      <c r="J27" s="134"/>
      <c r="K27" s="22"/>
      <c r="L27" s="134"/>
    </row>
    <row r="28" spans="2:14" ht="14.25">
      <c r="B28" s="20"/>
      <c r="C28" s="21"/>
      <c r="D28" s="134"/>
      <c r="E28" s="134"/>
      <c r="F28" s="134"/>
      <c r="G28" s="134"/>
      <c r="H28" s="134"/>
      <c r="I28" s="134"/>
      <c r="J28" s="134"/>
      <c r="K28" s="22"/>
      <c r="L28" s="134"/>
    </row>
    <row r="29" spans="2:14" ht="14.25">
      <c r="B29" s="20"/>
      <c r="C29" s="21"/>
      <c r="D29" s="134"/>
      <c r="E29" s="134"/>
      <c r="F29" s="134"/>
      <c r="G29" s="134"/>
      <c r="H29" s="134"/>
      <c r="I29" s="134"/>
      <c r="J29" s="134"/>
      <c r="K29" s="22"/>
      <c r="L29" s="134"/>
    </row>
    <row r="30" spans="2:14" ht="14.25">
      <c r="B30" s="20"/>
      <c r="C30" s="21"/>
      <c r="D30" s="134"/>
      <c r="E30" s="134"/>
      <c r="F30" s="134"/>
      <c r="G30" s="134"/>
      <c r="H30" s="134"/>
      <c r="I30" s="134"/>
      <c r="J30" s="134"/>
      <c r="K30" s="22"/>
      <c r="L30" s="134"/>
    </row>
    <row r="31" spans="2:14" ht="14.25">
      <c r="B31" s="20"/>
      <c r="C31" s="21"/>
      <c r="D31" s="134"/>
      <c r="E31" s="134"/>
      <c r="F31" s="134"/>
      <c r="G31" s="134"/>
      <c r="H31" s="134"/>
      <c r="I31" s="134"/>
      <c r="J31" s="134"/>
      <c r="K31" s="22"/>
      <c r="L31" s="134"/>
    </row>
    <row r="32" spans="2:14" ht="14.25">
      <c r="B32" s="20"/>
      <c r="C32" s="21"/>
      <c r="D32" s="134"/>
      <c r="E32" s="134"/>
      <c r="F32" s="134"/>
      <c r="G32" s="134"/>
      <c r="H32" s="134"/>
      <c r="I32" s="134"/>
      <c r="J32" s="134"/>
      <c r="K32" s="22"/>
      <c r="L32" s="134"/>
    </row>
    <row r="33" spans="2:12" ht="14.25">
      <c r="B33" s="20"/>
      <c r="C33" s="21"/>
      <c r="D33" s="134"/>
      <c r="E33" s="134"/>
      <c r="F33" s="134"/>
      <c r="G33" s="134"/>
      <c r="H33" s="134"/>
      <c r="I33" s="134"/>
      <c r="J33" s="134"/>
      <c r="K33" s="22"/>
      <c r="L33" s="134"/>
    </row>
    <row r="34" spans="2:12" ht="14.25">
      <c r="B34" s="20"/>
      <c r="C34" s="21"/>
      <c r="D34" s="134"/>
      <c r="E34" s="134"/>
      <c r="F34" s="134"/>
      <c r="G34" s="134"/>
      <c r="H34" s="134"/>
      <c r="I34" s="134"/>
      <c r="J34" s="134"/>
      <c r="K34" s="22"/>
      <c r="L34" s="134"/>
    </row>
    <row r="35" spans="2:12" ht="14.25">
      <c r="B35" s="20"/>
      <c r="C35" s="21"/>
      <c r="D35" s="134"/>
      <c r="E35" s="134"/>
      <c r="F35" s="134"/>
      <c r="G35" s="134"/>
      <c r="H35" s="134"/>
      <c r="I35" s="134"/>
      <c r="J35" s="134"/>
      <c r="K35" s="22"/>
      <c r="L35" s="134"/>
    </row>
    <row r="36" spans="2:12" ht="14.25">
      <c r="B36" s="20"/>
      <c r="C36" s="21"/>
      <c r="D36" s="134"/>
      <c r="E36" s="134"/>
      <c r="F36" s="134"/>
      <c r="G36" s="134"/>
      <c r="H36" s="134"/>
      <c r="I36" s="134"/>
      <c r="J36" s="134"/>
      <c r="K36" s="22"/>
      <c r="L36" s="134"/>
    </row>
    <row r="37" spans="2:1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15"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</row>
    <row r="42" spans="2:12" ht="1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2:12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2"/>
    </row>
    <row r="45" spans="2:12"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2"/>
    </row>
    <row r="46" spans="2:12" ht="14.25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2:12" ht="14.25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2:12" ht="14.25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2:12" ht="14.25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2:12" ht="14.25">
      <c r="B50" s="20"/>
      <c r="C50" s="21"/>
      <c r="D50" s="21"/>
      <c r="E50" s="21"/>
      <c r="F50" s="21"/>
      <c r="G50" s="21"/>
      <c r="H50" s="21"/>
      <c r="I50" s="21"/>
      <c r="J50" s="21"/>
      <c r="K50" s="22"/>
      <c r="L50" s="21"/>
    </row>
    <row r="51" spans="2:12" ht="14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2:12" ht="14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2:12" ht="14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2:12" ht="14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2:12" ht="14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</row>
  </sheetData>
  <customSheetViews>
    <customSheetView guid="{8B6B86C0-2F1B-11D5-9D92-00606708EF55}" scale="75" showRuler="0" topLeftCell="A3">
      <selection activeCell="M11" sqref="M11"/>
      <pageMargins left="0" right="0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/>
    </customSheetView>
  </customSheetViews>
  <mergeCells count="31">
    <mergeCell ref="C44:C45"/>
    <mergeCell ref="I44:I45"/>
    <mergeCell ref="C5:C6"/>
    <mergeCell ref="K44:K45"/>
    <mergeCell ref="G44:G45"/>
    <mergeCell ref="E44:E45"/>
    <mergeCell ref="N18:N19"/>
    <mergeCell ref="N20:N21"/>
    <mergeCell ref="I5:I6"/>
    <mergeCell ref="B41:L41"/>
    <mergeCell ref="B44:B45"/>
    <mergeCell ref="B5:B6"/>
    <mergeCell ref="F44:F45"/>
    <mergeCell ref="D5:D6"/>
    <mergeCell ref="L44:L45"/>
    <mergeCell ref="N7:N8"/>
    <mergeCell ref="H44:H45"/>
    <mergeCell ref="J5:J6"/>
    <mergeCell ref="N22:N23"/>
    <mergeCell ref="D44:D45"/>
    <mergeCell ref="J44:J45"/>
    <mergeCell ref="H5:H6"/>
    <mergeCell ref="G5:G6"/>
    <mergeCell ref="M5:M6"/>
    <mergeCell ref="N9:N10"/>
    <mergeCell ref="B2:L2"/>
    <mergeCell ref="K5:K6"/>
    <mergeCell ref="L5:L6"/>
    <mergeCell ref="F5:F6"/>
    <mergeCell ref="E5:E6"/>
    <mergeCell ref="N5:N6"/>
  </mergeCells>
  <phoneticPr fontId="2" type="noConversion"/>
  <printOptions horizontalCentered="1" verticalCentered="1"/>
  <pageMargins left="0" right="0" top="0.98425196850393704" bottom="0.98425196850393704" header="0" footer="0"/>
  <pageSetup paperSize="9" scale="68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7"/>
  <sheetViews>
    <sheetView workbookViewId="0">
      <selection activeCell="B1" sqref="B1:K1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85546875" style="29" bestFit="1" customWidth="1"/>
    <col min="6" max="6" width="10.7109375" style="29" customWidth="1"/>
    <col min="7" max="7" width="26.28515625" style="29" customWidth="1"/>
    <col min="8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7" s="23" customFormat="1">
      <c r="B1" s="194" t="s">
        <v>232</v>
      </c>
      <c r="C1" s="194"/>
      <c r="D1" s="194"/>
      <c r="E1" s="194"/>
      <c r="F1" s="194"/>
      <c r="G1" s="194"/>
      <c r="H1" s="194"/>
      <c r="I1" s="194"/>
      <c r="J1" s="194"/>
      <c r="K1" s="194"/>
    </row>
    <row r="2" spans="2:17" s="23" customFormat="1" ht="13.5" thickBot="1"/>
    <row r="3" spans="2:17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7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7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7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7">
      <c r="B7" s="39" t="s">
        <v>56</v>
      </c>
      <c r="C7" s="40" t="s">
        <v>59</v>
      </c>
      <c r="D7" s="41">
        <v>1</v>
      </c>
      <c r="E7" s="42">
        <v>0.24</v>
      </c>
      <c r="F7" s="42">
        <v>0.24</v>
      </c>
      <c r="G7" s="43">
        <v>2</v>
      </c>
      <c r="H7" s="40" t="s">
        <v>69</v>
      </c>
      <c r="I7" s="44">
        <f>P11</f>
        <v>4.8</v>
      </c>
      <c r="J7" s="45">
        <f>(G7*I7)+(E7*P12)</f>
        <v>11.16</v>
      </c>
      <c r="K7" s="46" t="s">
        <v>37</v>
      </c>
      <c r="L7" s="37"/>
      <c r="P7" s="38"/>
    </row>
    <row r="8" spans="2:17">
      <c r="B8" s="39" t="s">
        <v>11</v>
      </c>
      <c r="C8" s="40" t="s">
        <v>84</v>
      </c>
      <c r="D8" s="41"/>
      <c r="E8" s="42">
        <v>0.12</v>
      </c>
      <c r="F8" s="42">
        <v>0.12</v>
      </c>
      <c r="G8" s="43">
        <v>1.5</v>
      </c>
      <c r="H8" s="40" t="s">
        <v>69</v>
      </c>
      <c r="I8" s="44">
        <f>P11</f>
        <v>4.8</v>
      </c>
      <c r="J8" s="45">
        <f>(I8*G8)+(P12*E8)</f>
        <v>7.9799999999999995</v>
      </c>
      <c r="K8" s="46" t="s">
        <v>39</v>
      </c>
      <c r="L8" s="37"/>
      <c r="P8" s="38"/>
    </row>
    <row r="9" spans="2:17">
      <c r="B9" s="39" t="s">
        <v>12</v>
      </c>
      <c r="C9" s="40" t="s">
        <v>84</v>
      </c>
      <c r="D9" s="41">
        <v>1</v>
      </c>
      <c r="E9" s="42">
        <v>0.12</v>
      </c>
      <c r="F9" s="42">
        <v>0.12</v>
      </c>
      <c r="G9" s="43">
        <v>1.5</v>
      </c>
      <c r="H9" s="40" t="s">
        <v>69</v>
      </c>
      <c r="I9" s="44">
        <f>P11</f>
        <v>4.8</v>
      </c>
      <c r="J9" s="45">
        <f>(I9*G9)+(P12*E9)</f>
        <v>7.9799999999999995</v>
      </c>
      <c r="K9" s="46" t="s">
        <v>38</v>
      </c>
      <c r="L9" s="37"/>
      <c r="P9" s="38"/>
    </row>
    <row r="10" spans="2:17">
      <c r="B10" s="39" t="s">
        <v>13</v>
      </c>
      <c r="C10" s="40" t="s">
        <v>84</v>
      </c>
      <c r="D10" s="41">
        <v>1</v>
      </c>
      <c r="E10" s="42">
        <v>0.1</v>
      </c>
      <c r="F10" s="42">
        <v>0.1</v>
      </c>
      <c r="G10" s="43">
        <v>1</v>
      </c>
      <c r="H10" s="40" t="s">
        <v>69</v>
      </c>
      <c r="I10" s="44">
        <f>P11</f>
        <v>4.8</v>
      </c>
      <c r="J10" s="45">
        <f>(I10*G10)+(P11*E10)</f>
        <v>5.2799999999999994</v>
      </c>
      <c r="K10" s="46" t="s">
        <v>168</v>
      </c>
      <c r="L10" s="37"/>
      <c r="P10" s="29" t="s">
        <v>224</v>
      </c>
      <c r="Q10" s="29" t="s">
        <v>225</v>
      </c>
    </row>
    <row r="11" spans="2:17" ht="13.5" thickBot="1">
      <c r="B11" s="47" t="s">
        <v>13</v>
      </c>
      <c r="C11" s="48" t="s">
        <v>84</v>
      </c>
      <c r="D11" s="49"/>
      <c r="E11" s="50">
        <v>0.1</v>
      </c>
      <c r="F11" s="50"/>
      <c r="G11" s="51"/>
      <c r="H11" s="48" t="s">
        <v>44</v>
      </c>
      <c r="I11" s="52">
        <f>P12</f>
        <v>6.5</v>
      </c>
      <c r="J11" s="45">
        <f>P12*E11</f>
        <v>0.65</v>
      </c>
      <c r="K11" s="53" t="s">
        <v>167</v>
      </c>
      <c r="L11" s="37"/>
      <c r="N11" s="29" t="s">
        <v>88</v>
      </c>
      <c r="P11" s="38">
        <v>4.8</v>
      </c>
      <c r="Q11">
        <v>4</v>
      </c>
    </row>
    <row r="12" spans="2:17" ht="13.5" thickBot="1">
      <c r="B12" s="54" t="s">
        <v>14</v>
      </c>
      <c r="C12" s="55"/>
      <c r="D12" s="56"/>
      <c r="E12" s="57">
        <f>SUM(E7:E11)</f>
        <v>0.67999999999999994</v>
      </c>
      <c r="F12" s="58">
        <f>SUM(F7:F11)</f>
        <v>0.57999999999999996</v>
      </c>
      <c r="G12" s="59"/>
      <c r="H12" s="56"/>
      <c r="I12" s="60"/>
      <c r="J12" s="61">
        <f>SUM(J7:J11)</f>
        <v>33.049999999999997</v>
      </c>
      <c r="K12" s="62"/>
      <c r="L12" s="37"/>
      <c r="N12" s="29" t="s">
        <v>178</v>
      </c>
      <c r="P12" s="38">
        <v>6.5</v>
      </c>
    </row>
    <row r="13" spans="2:17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62</v>
      </c>
      <c r="P13" s="38">
        <v>12</v>
      </c>
    </row>
    <row r="14" spans="2:17">
      <c r="B14" s="68" t="s">
        <v>16</v>
      </c>
      <c r="C14" s="69" t="s">
        <v>58</v>
      </c>
      <c r="D14" s="70">
        <v>1</v>
      </c>
      <c r="E14" s="71">
        <v>0.09</v>
      </c>
      <c r="F14" s="71">
        <v>0.09</v>
      </c>
      <c r="G14" s="72">
        <v>0.5</v>
      </c>
      <c r="H14" s="69" t="s">
        <v>69</v>
      </c>
      <c r="I14" s="73">
        <f>Q11</f>
        <v>4</v>
      </c>
      <c r="J14" s="45">
        <f>(P12*E14)+(G14*I14)</f>
        <v>2.585</v>
      </c>
      <c r="K14" s="74" t="s">
        <v>42</v>
      </c>
      <c r="L14" s="37"/>
      <c r="N14" s="29" t="s">
        <v>21</v>
      </c>
      <c r="P14" s="38">
        <v>30</v>
      </c>
    </row>
    <row r="15" spans="2:17">
      <c r="B15" s="39" t="s">
        <v>16</v>
      </c>
      <c r="C15" s="40" t="s">
        <v>58</v>
      </c>
      <c r="D15" s="41"/>
      <c r="E15" s="42">
        <v>0.09</v>
      </c>
      <c r="F15" s="42"/>
      <c r="G15" s="43"/>
      <c r="H15" s="40" t="s">
        <v>44</v>
      </c>
      <c r="I15" s="44">
        <f>P12</f>
        <v>6.5</v>
      </c>
      <c r="J15" s="44">
        <f>I15*E15</f>
        <v>0.58499999999999996</v>
      </c>
      <c r="K15" s="46" t="s">
        <v>41</v>
      </c>
      <c r="L15" s="37"/>
      <c r="N15" s="29" t="s">
        <v>28</v>
      </c>
      <c r="P15" s="38">
        <v>55</v>
      </c>
    </row>
    <row r="16" spans="2:17">
      <c r="B16" s="68" t="s">
        <v>17</v>
      </c>
      <c r="C16" s="69" t="s">
        <v>36</v>
      </c>
      <c r="D16" s="70">
        <v>1</v>
      </c>
      <c r="E16" s="71">
        <v>0.09</v>
      </c>
      <c r="F16" s="71">
        <v>0.09</v>
      </c>
      <c r="G16" s="72">
        <v>0.5</v>
      </c>
      <c r="H16" s="69" t="s">
        <v>69</v>
      </c>
      <c r="I16" s="44">
        <f>Q11</f>
        <v>4</v>
      </c>
      <c r="J16" s="45">
        <f>(G16*I16)</f>
        <v>2</v>
      </c>
      <c r="K16" s="74" t="s">
        <v>43</v>
      </c>
      <c r="L16" s="37"/>
      <c r="N16" s="29" t="s">
        <v>80</v>
      </c>
      <c r="O16" s="75"/>
      <c r="P16" s="38">
        <v>1.5</v>
      </c>
    </row>
    <row r="17" spans="2:26">
      <c r="B17" s="39" t="s">
        <v>17</v>
      </c>
      <c r="C17" s="40" t="s">
        <v>36</v>
      </c>
      <c r="D17" s="41"/>
      <c r="E17" s="42">
        <v>0.09</v>
      </c>
      <c r="F17" s="76"/>
      <c r="G17" s="43"/>
      <c r="H17" s="40" t="s">
        <v>44</v>
      </c>
      <c r="I17" s="44">
        <f>P12</f>
        <v>6.5</v>
      </c>
      <c r="J17" s="45">
        <f>(I17*E17)</f>
        <v>0.58499999999999996</v>
      </c>
      <c r="K17" s="77" t="s">
        <v>41</v>
      </c>
      <c r="L17" s="37"/>
      <c r="N17" s="29" t="s">
        <v>63</v>
      </c>
      <c r="P17" s="38">
        <v>2</v>
      </c>
      <c r="Q17" s="78"/>
    </row>
    <row r="18" spans="2:26" ht="13.5" thickBot="1">
      <c r="B18" s="39" t="s">
        <v>86</v>
      </c>
      <c r="C18" s="40" t="s">
        <v>60</v>
      </c>
      <c r="D18" s="41">
        <v>2</v>
      </c>
      <c r="E18" s="42">
        <v>2.77</v>
      </c>
      <c r="F18" s="76">
        <v>1.5</v>
      </c>
      <c r="G18" s="132">
        <v>3</v>
      </c>
      <c r="H18" s="40" t="s">
        <v>69</v>
      </c>
      <c r="I18" s="44">
        <f>Q11</f>
        <v>4</v>
      </c>
      <c r="J18" s="45">
        <f>D18*((I18*G18)+(E18*P12))</f>
        <v>60.01</v>
      </c>
      <c r="K18" s="46" t="s">
        <v>87</v>
      </c>
      <c r="N18" s="29" t="s">
        <v>65</v>
      </c>
      <c r="P18" s="29">
        <v>10.199999999999999</v>
      </c>
    </row>
    <row r="19" spans="2:26" ht="13.5" thickBot="1">
      <c r="B19" s="54" t="s">
        <v>14</v>
      </c>
      <c r="C19" s="79"/>
      <c r="D19" s="80"/>
      <c r="E19" s="58">
        <f>SUM(E14:E18)</f>
        <v>3.13</v>
      </c>
      <c r="F19" s="58">
        <f>SUM(F14:F18)</f>
        <v>1.68</v>
      </c>
      <c r="G19" s="81"/>
      <c r="H19" s="55"/>
      <c r="I19" s="82"/>
      <c r="J19" s="61">
        <f>SUM(J14:J18)</f>
        <v>65.765000000000001</v>
      </c>
      <c r="K19" s="62"/>
      <c r="L19" s="37"/>
      <c r="N19" s="29" t="s">
        <v>96</v>
      </c>
      <c r="P19" s="38">
        <v>1.2</v>
      </c>
    </row>
    <row r="20" spans="2:26">
      <c r="B20" s="3" t="s">
        <v>18</v>
      </c>
      <c r="C20" s="34"/>
      <c r="D20" s="35"/>
      <c r="E20" s="65"/>
      <c r="F20" s="65"/>
      <c r="G20" s="66"/>
      <c r="H20" s="63"/>
      <c r="I20" s="67"/>
      <c r="J20" s="67"/>
      <c r="K20" s="36"/>
      <c r="L20" s="37"/>
      <c r="N20" s="29" t="s">
        <v>97</v>
      </c>
      <c r="P20" s="38">
        <v>20</v>
      </c>
    </row>
    <row r="21" spans="2:26">
      <c r="B21" s="68" t="s">
        <v>19</v>
      </c>
      <c r="C21" s="69" t="s">
        <v>51</v>
      </c>
      <c r="D21" s="70">
        <v>1</v>
      </c>
      <c r="E21" s="71">
        <v>0.12</v>
      </c>
      <c r="F21" s="71">
        <v>0.12</v>
      </c>
      <c r="G21" s="72"/>
      <c r="H21" s="69" t="s">
        <v>69</v>
      </c>
      <c r="I21" s="73">
        <f>P13</f>
        <v>12</v>
      </c>
      <c r="J21" s="45">
        <f>(I21*D21)</f>
        <v>12</v>
      </c>
      <c r="K21" s="74" t="s">
        <v>46</v>
      </c>
      <c r="L21" s="37"/>
      <c r="O21" s="75"/>
      <c r="Q21" s="75"/>
    </row>
    <row r="22" spans="2:26">
      <c r="B22" s="68" t="s">
        <v>20</v>
      </c>
      <c r="C22" s="69" t="s">
        <v>51</v>
      </c>
      <c r="D22" s="83"/>
      <c r="E22" s="71">
        <v>0.12</v>
      </c>
      <c r="F22" s="71"/>
      <c r="G22" s="72"/>
      <c r="H22" s="69" t="s">
        <v>44</v>
      </c>
      <c r="I22" s="73">
        <f>P12</f>
        <v>6.5</v>
      </c>
      <c r="J22" s="44">
        <f>(I22*E22)</f>
        <v>0.78</v>
      </c>
      <c r="K22" s="74" t="s">
        <v>41</v>
      </c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47" t="s">
        <v>21</v>
      </c>
      <c r="C23" s="48" t="s">
        <v>51</v>
      </c>
      <c r="D23" s="84"/>
      <c r="E23" s="85">
        <v>0.05</v>
      </c>
      <c r="F23" s="85">
        <v>0.05</v>
      </c>
      <c r="G23" s="51"/>
      <c r="H23" s="48" t="s">
        <v>45</v>
      </c>
      <c r="I23" s="86">
        <f>P14/2000</f>
        <v>1.4999999999999999E-2</v>
      </c>
      <c r="J23" s="44">
        <f>I23*E42</f>
        <v>6.8999999999999995</v>
      </c>
      <c r="K23" s="87" t="s">
        <v>47</v>
      </c>
      <c r="L23" s="37"/>
      <c r="O23" s="75"/>
      <c r="Q23" s="75"/>
    </row>
    <row r="24" spans="2:26" ht="13.5" thickBot="1">
      <c r="B24" s="26" t="s">
        <v>14</v>
      </c>
      <c r="C24" s="79"/>
      <c r="D24" s="90"/>
      <c r="E24" s="91">
        <f>SUM(E21:E23)</f>
        <v>0.28999999999999998</v>
      </c>
      <c r="F24" s="91">
        <f>SUM(F21:F23)</f>
        <v>0.16999999999999998</v>
      </c>
      <c r="G24" s="79"/>
      <c r="H24" s="92"/>
      <c r="I24" s="93"/>
      <c r="J24" s="61">
        <f>SUM(J21:J23)</f>
        <v>19.68</v>
      </c>
      <c r="K24" s="94"/>
      <c r="L24" s="37"/>
      <c r="O24" s="96"/>
      <c r="Q24" s="75"/>
    </row>
    <row r="25" spans="2:26">
      <c r="B25" s="3" t="s">
        <v>22</v>
      </c>
      <c r="C25" s="95"/>
      <c r="D25" s="35"/>
      <c r="E25" s="34"/>
      <c r="F25" s="34"/>
      <c r="G25" s="34"/>
      <c r="H25" s="63"/>
      <c r="I25" s="67"/>
      <c r="J25" s="67"/>
      <c r="K25" s="36"/>
      <c r="L25" s="37"/>
    </row>
    <row r="26" spans="2:26">
      <c r="B26" s="68" t="s">
        <v>23</v>
      </c>
      <c r="C26" s="97"/>
      <c r="D26" s="83"/>
      <c r="E26" s="98"/>
      <c r="F26" s="98"/>
      <c r="G26" s="72">
        <f>P20</f>
        <v>20</v>
      </c>
      <c r="H26" s="69" t="s">
        <v>45</v>
      </c>
      <c r="I26" s="73">
        <f>P19</f>
        <v>1.2</v>
      </c>
      <c r="J26" s="45">
        <f>(I26*G26)</f>
        <v>24</v>
      </c>
      <c r="K26" s="74" t="s">
        <v>78</v>
      </c>
      <c r="L26" s="37"/>
    </row>
    <row r="27" spans="2:26">
      <c r="B27" s="68" t="s">
        <v>75</v>
      </c>
      <c r="C27" s="97"/>
      <c r="D27" s="83"/>
      <c r="E27" s="98"/>
      <c r="F27" s="98"/>
      <c r="G27" s="72">
        <f>O28</f>
        <v>20</v>
      </c>
      <c r="H27" s="69" t="s">
        <v>45</v>
      </c>
      <c r="I27" s="73">
        <f>Q28</f>
        <v>1.68</v>
      </c>
      <c r="J27" s="45">
        <f>(I27*G27)</f>
        <v>33.6</v>
      </c>
      <c r="K27" s="74" t="s">
        <v>48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76</v>
      </c>
      <c r="C28" s="97"/>
      <c r="D28" s="83"/>
      <c r="E28" s="98"/>
      <c r="F28" s="98"/>
      <c r="G28" s="72">
        <f>O29</f>
        <v>20</v>
      </c>
      <c r="H28" s="69" t="s">
        <v>45</v>
      </c>
      <c r="I28" s="73">
        <f>Q29</f>
        <v>0.82</v>
      </c>
      <c r="J28" s="45">
        <f>(I28*G28)</f>
        <v>16.399999999999999</v>
      </c>
      <c r="K28" s="74" t="s">
        <v>77</v>
      </c>
      <c r="L28" s="37"/>
      <c r="N28" s="37" t="s">
        <v>48</v>
      </c>
      <c r="O28" s="75">
        <v>20</v>
      </c>
      <c r="P28" s="38">
        <f>(Q28*O28)</f>
        <v>33.6</v>
      </c>
      <c r="Q28" s="78">
        <v>1.68</v>
      </c>
    </row>
    <row r="29" spans="2:26">
      <c r="B29" s="68" t="s">
        <v>80</v>
      </c>
      <c r="C29" s="97"/>
      <c r="D29" s="70">
        <v>1</v>
      </c>
      <c r="E29" s="98"/>
      <c r="F29" s="98"/>
      <c r="G29" s="72"/>
      <c r="H29" s="69" t="s">
        <v>69</v>
      </c>
      <c r="I29" s="73">
        <f>P16</f>
        <v>1.5</v>
      </c>
      <c r="J29" s="45">
        <f>P16</f>
        <v>1.5</v>
      </c>
      <c r="K29" s="74" t="s">
        <v>81</v>
      </c>
      <c r="L29" s="37"/>
      <c r="N29" s="29" t="s">
        <v>79</v>
      </c>
      <c r="O29" s="75">
        <v>20</v>
      </c>
      <c r="P29" s="38">
        <f>(Q29*O29)</f>
        <v>16.399999999999999</v>
      </c>
      <c r="Q29" s="78">
        <v>0.82</v>
      </c>
    </row>
    <row r="30" spans="2:26">
      <c r="B30" s="39" t="s">
        <v>24</v>
      </c>
      <c r="C30" s="99"/>
      <c r="D30" s="100"/>
      <c r="E30" s="101"/>
      <c r="F30" s="101"/>
      <c r="G30" s="101">
        <v>0.05</v>
      </c>
      <c r="H30" s="40" t="s">
        <v>45</v>
      </c>
      <c r="I30" s="44">
        <f>P17</f>
        <v>2</v>
      </c>
      <c r="J30" s="45">
        <f>(I30*G30)</f>
        <v>0.1</v>
      </c>
      <c r="K30" s="46" t="s">
        <v>49</v>
      </c>
      <c r="L30" s="37"/>
      <c r="Q30" s="78"/>
    </row>
    <row r="31" spans="2:26" ht="13.5" thickBot="1">
      <c r="B31" s="102" t="s">
        <v>57</v>
      </c>
      <c r="C31" s="103"/>
      <c r="D31" s="164">
        <v>1</v>
      </c>
      <c r="E31" s="105"/>
      <c r="F31" s="105"/>
      <c r="G31" s="105"/>
      <c r="H31" s="106" t="s">
        <v>69</v>
      </c>
      <c r="I31" s="52">
        <f>P18</f>
        <v>10.199999999999999</v>
      </c>
      <c r="J31" s="86">
        <f>P18</f>
        <v>10.199999999999999</v>
      </c>
      <c r="K31" s="53" t="s">
        <v>89</v>
      </c>
      <c r="L31" s="37"/>
    </row>
    <row r="32" spans="2:26" ht="13.5" thickBot="1">
      <c r="B32" s="54" t="s">
        <v>14</v>
      </c>
      <c r="C32" s="107"/>
      <c r="D32" s="80"/>
      <c r="E32" s="79"/>
      <c r="F32" s="79"/>
      <c r="G32" s="79"/>
      <c r="H32" s="79"/>
      <c r="I32" s="79"/>
      <c r="J32" s="61">
        <f>SUM(J26:J31)</f>
        <v>85.8</v>
      </c>
      <c r="K32" s="62"/>
      <c r="L32" s="37"/>
    </row>
    <row r="33" spans="2:12" ht="13.5" thickBot="1">
      <c r="B33" s="54" t="s">
        <v>25</v>
      </c>
      <c r="C33" s="108"/>
      <c r="D33" s="80"/>
      <c r="E33" s="79"/>
      <c r="F33" s="79"/>
      <c r="G33" s="79"/>
      <c r="H33" s="79"/>
      <c r="I33" s="79"/>
      <c r="J33" s="61">
        <f>(J12+J19+J24+J32)</f>
        <v>204.29500000000002</v>
      </c>
      <c r="K33" s="62"/>
      <c r="L33" s="37"/>
    </row>
    <row r="34" spans="2:12">
      <c r="B34" s="3" t="s">
        <v>26</v>
      </c>
      <c r="C34" s="95"/>
      <c r="D34" s="35"/>
      <c r="E34" s="34"/>
      <c r="F34" s="34"/>
      <c r="G34" s="34"/>
      <c r="H34" s="34"/>
      <c r="I34" s="34"/>
      <c r="J34" s="67"/>
      <c r="K34" s="36"/>
      <c r="L34" s="37"/>
    </row>
    <row r="35" spans="2:12">
      <c r="B35" s="39" t="s">
        <v>27</v>
      </c>
      <c r="C35" s="99"/>
      <c r="D35" s="100"/>
      <c r="E35" s="101"/>
      <c r="F35" s="101"/>
      <c r="G35" s="101"/>
      <c r="H35" s="101"/>
      <c r="I35" s="101"/>
      <c r="J35" s="44">
        <f>J33*0.05</f>
        <v>10.214750000000002</v>
      </c>
      <c r="K35" s="46"/>
      <c r="L35" s="37"/>
    </row>
    <row r="36" spans="2:12">
      <c r="B36" s="39" t="s">
        <v>28</v>
      </c>
      <c r="C36" s="99"/>
      <c r="D36" s="100"/>
      <c r="E36" s="101"/>
      <c r="F36" s="101"/>
      <c r="G36" s="101"/>
      <c r="H36" s="101"/>
      <c r="I36" s="101"/>
      <c r="J36" s="44">
        <f>P15</f>
        <v>55</v>
      </c>
      <c r="K36" s="46"/>
      <c r="L36" s="37"/>
    </row>
    <row r="37" spans="2:12">
      <c r="B37" s="39" t="s">
        <v>29</v>
      </c>
      <c r="C37" s="99"/>
      <c r="D37" s="100"/>
      <c r="E37" s="101"/>
      <c r="F37" s="101"/>
      <c r="G37" s="101"/>
      <c r="H37" s="101"/>
      <c r="I37" s="101"/>
      <c r="J37" s="44">
        <f>((J33+J35+J36)*0.07)</f>
        <v>18.865682500000005</v>
      </c>
      <c r="K37" s="46"/>
      <c r="L37" s="37"/>
    </row>
    <row r="38" spans="2:12">
      <c r="B38" s="109" t="s">
        <v>30</v>
      </c>
      <c r="C38" s="97"/>
      <c r="D38" s="110"/>
      <c r="E38" s="111"/>
      <c r="F38" s="111"/>
      <c r="G38" s="111"/>
      <c r="H38" s="111"/>
      <c r="I38" s="111"/>
      <c r="J38" s="112">
        <f>((J33+J35+J36)*0.03)</f>
        <v>8.0852925000000013</v>
      </c>
      <c r="K38" s="87"/>
      <c r="L38" s="37"/>
    </row>
    <row r="39" spans="2:12" ht="13.5" thickBot="1">
      <c r="B39" s="113" t="s">
        <v>14</v>
      </c>
      <c r="C39" s="107"/>
      <c r="D39" s="114"/>
      <c r="E39" s="115"/>
      <c r="F39" s="115"/>
      <c r="G39" s="115"/>
      <c r="H39" s="115"/>
      <c r="I39" s="115"/>
      <c r="J39" s="116">
        <f>SUM(J35:J38)</f>
        <v>92.165725000000009</v>
      </c>
      <c r="K39" s="117"/>
      <c r="L39" s="37"/>
    </row>
    <row r="40" spans="2:12" ht="13.5" thickBot="1">
      <c r="B40" s="2" t="s">
        <v>31</v>
      </c>
      <c r="C40" s="108"/>
      <c r="D40" s="80"/>
      <c r="E40" s="58">
        <v>1.32</v>
      </c>
      <c r="F40" s="58">
        <v>0.81</v>
      </c>
      <c r="G40" s="79"/>
      <c r="H40" s="79"/>
      <c r="I40" s="79"/>
      <c r="J40" s="61">
        <f>(J33+J39)</f>
        <v>296.46072500000002</v>
      </c>
      <c r="K40" s="62"/>
      <c r="L40" s="37"/>
    </row>
    <row r="41" spans="2:12" ht="13.5" thickBot="1">
      <c r="B41" s="37"/>
      <c r="C41" s="37"/>
      <c r="D41" s="37"/>
      <c r="E41" s="118"/>
      <c r="F41" s="118"/>
      <c r="G41" s="37"/>
      <c r="H41" s="37"/>
      <c r="I41" s="37"/>
      <c r="J41" s="37"/>
      <c r="K41" s="37"/>
      <c r="L41" s="37"/>
    </row>
    <row r="42" spans="2:12">
      <c r="B42" s="119" t="s">
        <v>32</v>
      </c>
      <c r="C42" s="120" t="s">
        <v>67</v>
      </c>
      <c r="D42" s="64"/>
      <c r="E42" s="121">
        <v>460</v>
      </c>
      <c r="F42" s="64"/>
      <c r="G42" s="122"/>
      <c r="H42" s="122"/>
      <c r="I42" s="122"/>
      <c r="J42" s="122"/>
      <c r="K42" s="36"/>
      <c r="L42" s="37"/>
    </row>
    <row r="43" spans="2:12">
      <c r="B43" s="39" t="s">
        <v>33</v>
      </c>
      <c r="C43" s="123" t="s">
        <v>68</v>
      </c>
      <c r="D43" s="123"/>
      <c r="E43" s="124">
        <v>16</v>
      </c>
      <c r="F43" s="125"/>
      <c r="G43" s="37" t="s">
        <v>220</v>
      </c>
      <c r="H43" s="37"/>
      <c r="I43" s="37"/>
      <c r="J43" s="37"/>
      <c r="K43" s="87"/>
      <c r="L43" s="37"/>
    </row>
    <row r="44" spans="2:12">
      <c r="B44" s="39" t="s">
        <v>34</v>
      </c>
      <c r="C44" s="123" t="s">
        <v>68</v>
      </c>
      <c r="D44" s="123"/>
      <c r="E44" s="124">
        <f>(J40-E43)</f>
        <v>280.46072500000002</v>
      </c>
      <c r="F44" s="125"/>
      <c r="G44" s="126"/>
      <c r="H44" s="126"/>
      <c r="I44" s="126"/>
      <c r="J44" s="126"/>
      <c r="K44" s="46"/>
      <c r="L44" s="37"/>
    </row>
    <row r="45" spans="2:12">
      <c r="B45" s="39" t="s">
        <v>34</v>
      </c>
      <c r="C45" s="123" t="s">
        <v>35</v>
      </c>
      <c r="D45" s="123"/>
      <c r="E45" s="124">
        <f>(E44/E42)</f>
        <v>0.60969722826086958</v>
      </c>
      <c r="F45" s="125"/>
      <c r="G45" s="37"/>
      <c r="H45" s="37"/>
      <c r="I45" s="37"/>
      <c r="J45" s="37"/>
      <c r="K45" s="87"/>
      <c r="L45" s="37"/>
    </row>
    <row r="46" spans="2:12" ht="13.5" thickBot="1">
      <c r="B46" s="113" t="s">
        <v>82</v>
      </c>
      <c r="C46" s="127" t="s">
        <v>35</v>
      </c>
      <c r="D46" s="127"/>
      <c r="E46" s="128">
        <f>E45*1.3</f>
        <v>0.79260639673913047</v>
      </c>
      <c r="F46" s="129"/>
      <c r="G46" s="103"/>
      <c r="H46" s="103"/>
      <c r="I46" s="103"/>
      <c r="J46" s="103"/>
      <c r="K46" s="130"/>
      <c r="L46" s="37"/>
    </row>
    <row r="47" spans="2:12">
      <c r="B47" s="37"/>
      <c r="C47" s="28"/>
      <c r="D47" s="28"/>
      <c r="E47" s="131"/>
      <c r="F47" s="131"/>
      <c r="G47" s="37"/>
      <c r="H47" s="37"/>
      <c r="I47" s="37"/>
      <c r="J47" s="37"/>
      <c r="K47" s="37"/>
      <c r="L47" s="37"/>
    </row>
    <row r="48" spans="2:12">
      <c r="B48" s="37"/>
      <c r="C48" s="28"/>
      <c r="D48" s="28"/>
      <c r="E48" s="131"/>
      <c r="F48" s="131"/>
      <c r="G48" s="37"/>
      <c r="H48" s="37"/>
      <c r="I48" s="37"/>
      <c r="J48" s="37"/>
      <c r="K48" s="37"/>
      <c r="L48" s="37"/>
    </row>
    <row r="49" spans="2:12">
      <c r="B49" s="29" t="s">
        <v>83</v>
      </c>
      <c r="L49" s="37"/>
    </row>
    <row r="50" spans="2:12">
      <c r="B50" s="29" t="s">
        <v>218</v>
      </c>
    </row>
    <row r="71" spans="9:10">
      <c r="I71" s="205"/>
      <c r="J71" s="205"/>
    </row>
    <row r="72" spans="9:10">
      <c r="I72" s="196"/>
      <c r="J72" s="196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</sheetData>
  <customSheetViews>
    <customSheetView guid="{8B6B86C0-2F1B-11D5-9D92-00606708EF55}" scale="75" showRuler="0" topLeftCell="A17">
      <selection activeCell="M40" sqref="M40"/>
      <pageMargins left="0.74803149606299213" right="0.74803149606299213" top="0.19685039370078741" bottom="0.19685039370078741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2:J72"/>
    <mergeCell ref="B1:K1"/>
    <mergeCell ref="I77:J77"/>
    <mergeCell ref="I74:J74"/>
    <mergeCell ref="I75:J75"/>
    <mergeCell ref="I76:J76"/>
    <mergeCell ref="C3:D5"/>
    <mergeCell ref="E3:F3"/>
    <mergeCell ref="E4:F4"/>
    <mergeCell ref="I73:J73"/>
    <mergeCell ref="I71:J71"/>
  </mergeCells>
  <phoneticPr fontId="2" type="noConversion"/>
  <printOptions horizontalCentered="1" verticalCentered="1"/>
  <pageMargins left="0.74803149606299213" right="0.74803149606299213" top="0.19685039370078741" bottom="0.19685039370078741" header="0.51181102362204722" footer="0.51181102362204722"/>
  <pageSetup paperSize="9" scale="89" orientation="landscape" r:id="rId2"/>
  <headerFooter alignWithMargins="0"/>
  <ignoredErrors>
    <ignoredError sqref="J29:J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8"/>
  <sheetViews>
    <sheetView topLeftCell="B1" workbookViewId="0">
      <selection activeCell="N3" sqref="N3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5.140625" style="29" customWidth="1"/>
    <col min="18" max="18" width="13.85546875" style="29" customWidth="1"/>
    <col min="19" max="16384" width="9.140625" style="29"/>
  </cols>
  <sheetData>
    <row r="1" spans="2:17" s="23" customFormat="1">
      <c r="B1" s="194" t="s">
        <v>234</v>
      </c>
      <c r="C1" s="194"/>
      <c r="D1" s="194"/>
      <c r="E1" s="194"/>
      <c r="F1" s="194"/>
      <c r="G1" s="194"/>
      <c r="H1" s="194"/>
      <c r="I1" s="194"/>
      <c r="J1" s="194"/>
    </row>
    <row r="2" spans="2:17" s="23" customFormat="1" ht="13.5" thickBot="1"/>
    <row r="3" spans="2:17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7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7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7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7">
      <c r="B7" s="39" t="s">
        <v>56</v>
      </c>
      <c r="C7" s="40" t="s">
        <v>59</v>
      </c>
      <c r="D7" s="41">
        <v>1</v>
      </c>
      <c r="E7" s="42">
        <v>0.24</v>
      </c>
      <c r="F7" s="42">
        <v>0.24</v>
      </c>
      <c r="G7" s="43">
        <v>2</v>
      </c>
      <c r="H7" s="40" t="s">
        <v>69</v>
      </c>
      <c r="I7" s="44">
        <f>P11</f>
        <v>4.8</v>
      </c>
      <c r="J7" s="45">
        <f>(G7*I7)+(E7*P12)</f>
        <v>11.16</v>
      </c>
      <c r="K7" s="46" t="s">
        <v>37</v>
      </c>
      <c r="L7" s="37"/>
      <c r="P7" s="38"/>
    </row>
    <row r="8" spans="2:17">
      <c r="B8" s="39" t="s">
        <v>11</v>
      </c>
      <c r="C8" s="40" t="s">
        <v>84</v>
      </c>
      <c r="D8" s="41"/>
      <c r="E8" s="42">
        <v>0.12</v>
      </c>
      <c r="F8" s="42">
        <v>0.12</v>
      </c>
      <c r="G8" s="43">
        <v>1.5</v>
      </c>
      <c r="H8" s="40" t="s">
        <v>69</v>
      </c>
      <c r="I8" s="44">
        <f>P11</f>
        <v>4.8</v>
      </c>
      <c r="J8" s="45">
        <f>(I8*G8)+(P12*E8)</f>
        <v>7.9799999999999995</v>
      </c>
      <c r="K8" s="46" t="s">
        <v>39</v>
      </c>
      <c r="L8" s="37"/>
      <c r="P8" s="38"/>
    </row>
    <row r="9" spans="2:17">
      <c r="B9" s="39" t="s">
        <v>12</v>
      </c>
      <c r="C9" s="40" t="s">
        <v>84</v>
      </c>
      <c r="D9" s="41">
        <v>1</v>
      </c>
      <c r="E9" s="42">
        <v>0.12</v>
      </c>
      <c r="F9" s="42">
        <v>0.12</v>
      </c>
      <c r="G9" s="43">
        <v>1.5</v>
      </c>
      <c r="H9" s="40" t="s">
        <v>69</v>
      </c>
      <c r="I9" s="44">
        <f>P11</f>
        <v>4.8</v>
      </c>
      <c r="J9" s="45">
        <f>(I9*G9)+(P12*E9)</f>
        <v>7.9799999999999995</v>
      </c>
      <c r="K9" s="46" t="s">
        <v>38</v>
      </c>
      <c r="L9" s="37"/>
      <c r="P9" s="38"/>
    </row>
    <row r="10" spans="2:17">
      <c r="B10" s="39" t="s">
        <v>13</v>
      </c>
      <c r="C10" s="40" t="s">
        <v>84</v>
      </c>
      <c r="D10" s="41">
        <v>1</v>
      </c>
      <c r="E10" s="42">
        <v>0.1</v>
      </c>
      <c r="F10" s="42">
        <v>0.1</v>
      </c>
      <c r="G10" s="43">
        <v>1</v>
      </c>
      <c r="H10" s="40" t="s">
        <v>69</v>
      </c>
      <c r="I10" s="44">
        <f>P11</f>
        <v>4.8</v>
      </c>
      <c r="J10" s="45">
        <f>(I10*G10)+(P11*E10)</f>
        <v>5.2799999999999994</v>
      </c>
      <c r="K10" s="46" t="s">
        <v>168</v>
      </c>
      <c r="L10" s="37"/>
      <c r="P10" s="29" t="s">
        <v>224</v>
      </c>
      <c r="Q10" s="29" t="s">
        <v>225</v>
      </c>
    </row>
    <row r="11" spans="2:17" ht="13.5" thickBot="1">
      <c r="B11" s="47" t="s">
        <v>13</v>
      </c>
      <c r="C11" s="48" t="s">
        <v>84</v>
      </c>
      <c r="D11" s="49"/>
      <c r="E11" s="50">
        <v>0.1</v>
      </c>
      <c r="F11" s="50"/>
      <c r="G11" s="51"/>
      <c r="H11" s="48" t="s">
        <v>44</v>
      </c>
      <c r="I11" s="52">
        <f>P12</f>
        <v>6.5</v>
      </c>
      <c r="J11" s="45">
        <f>P12*E11</f>
        <v>0.65</v>
      </c>
      <c r="K11" s="53" t="s">
        <v>167</v>
      </c>
      <c r="L11" s="37"/>
      <c r="N11" s="29" t="s">
        <v>88</v>
      </c>
      <c r="P11" s="38">
        <v>4.8</v>
      </c>
      <c r="Q11">
        <v>4</v>
      </c>
    </row>
    <row r="12" spans="2:17" ht="13.5" thickBot="1">
      <c r="B12" s="54" t="s">
        <v>14</v>
      </c>
      <c r="C12" s="55"/>
      <c r="D12" s="56"/>
      <c r="E12" s="57">
        <f>SUM(E7:E11)</f>
        <v>0.67999999999999994</v>
      </c>
      <c r="F12" s="58">
        <f>SUM(F7:F11)</f>
        <v>0.57999999999999996</v>
      </c>
      <c r="G12" s="59"/>
      <c r="H12" s="56"/>
      <c r="I12" s="60"/>
      <c r="J12" s="61">
        <f>SUM(J7:J11)</f>
        <v>33.049999999999997</v>
      </c>
      <c r="K12" s="62"/>
      <c r="L12" s="37"/>
      <c r="N12" s="29" t="s">
        <v>178</v>
      </c>
      <c r="P12" s="38">
        <v>6.5</v>
      </c>
    </row>
    <row r="13" spans="2:17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62</v>
      </c>
      <c r="P13" s="38">
        <v>12</v>
      </c>
    </row>
    <row r="14" spans="2:17">
      <c r="B14" s="68" t="s">
        <v>16</v>
      </c>
      <c r="C14" s="69" t="s">
        <v>58</v>
      </c>
      <c r="D14" s="70">
        <v>1</v>
      </c>
      <c r="E14" s="71">
        <v>0.09</v>
      </c>
      <c r="F14" s="71">
        <v>0.09</v>
      </c>
      <c r="G14" s="72">
        <v>0.5</v>
      </c>
      <c r="H14" s="69" t="s">
        <v>69</v>
      </c>
      <c r="I14" s="73">
        <f>Q11</f>
        <v>4</v>
      </c>
      <c r="J14" s="45">
        <f>(P12*E14)+(G14*I14)</f>
        <v>2.585</v>
      </c>
      <c r="K14" s="74" t="s">
        <v>42</v>
      </c>
      <c r="L14" s="37"/>
      <c r="N14" s="29" t="s">
        <v>21</v>
      </c>
      <c r="P14" s="38">
        <v>30</v>
      </c>
    </row>
    <row r="15" spans="2:17">
      <c r="B15" s="39" t="s">
        <v>16</v>
      </c>
      <c r="C15" s="40" t="s">
        <v>58</v>
      </c>
      <c r="D15" s="41"/>
      <c r="E15" s="42">
        <v>0.09</v>
      </c>
      <c r="F15" s="42"/>
      <c r="G15" s="43"/>
      <c r="H15" s="40" t="s">
        <v>44</v>
      </c>
      <c r="I15" s="73">
        <f>P12</f>
        <v>6.5</v>
      </c>
      <c r="J15" s="44">
        <f>I15*E15</f>
        <v>0.58499999999999996</v>
      </c>
      <c r="K15" s="46" t="s">
        <v>41</v>
      </c>
      <c r="L15" s="37"/>
      <c r="N15" s="29" t="s">
        <v>28</v>
      </c>
      <c r="P15" s="38">
        <v>35</v>
      </c>
    </row>
    <row r="16" spans="2:17">
      <c r="B16" s="68" t="s">
        <v>17</v>
      </c>
      <c r="C16" s="69" t="s">
        <v>36</v>
      </c>
      <c r="D16" s="70">
        <v>1</v>
      </c>
      <c r="E16" s="71">
        <v>0.08</v>
      </c>
      <c r="F16" s="71">
        <v>0.08</v>
      </c>
      <c r="G16" s="72">
        <v>0.5</v>
      </c>
      <c r="H16" s="69" t="s">
        <v>69</v>
      </c>
      <c r="I16" s="73">
        <f>Q11</f>
        <v>4</v>
      </c>
      <c r="J16" s="45">
        <f>(G16*I16)</f>
        <v>2</v>
      </c>
      <c r="K16" s="74" t="s">
        <v>43</v>
      </c>
      <c r="L16" s="37"/>
      <c r="N16" s="29" t="s">
        <v>80</v>
      </c>
      <c r="O16" s="75"/>
      <c r="P16" s="38">
        <v>1</v>
      </c>
    </row>
    <row r="17" spans="2:26" ht="13.5" thickBot="1">
      <c r="B17" s="39" t="s">
        <v>17</v>
      </c>
      <c r="C17" s="40" t="s">
        <v>36</v>
      </c>
      <c r="D17" s="41"/>
      <c r="E17" s="42">
        <v>0.08</v>
      </c>
      <c r="F17" s="76"/>
      <c r="G17" s="43"/>
      <c r="H17" s="40" t="s">
        <v>44</v>
      </c>
      <c r="I17" s="73">
        <f>P12</f>
        <v>6.5</v>
      </c>
      <c r="J17" s="45">
        <f>(I17*E17)</f>
        <v>0.52</v>
      </c>
      <c r="K17" s="77" t="s">
        <v>41</v>
      </c>
      <c r="L17" s="37"/>
      <c r="N17" s="29" t="s">
        <v>63</v>
      </c>
      <c r="P17" s="38">
        <v>2</v>
      </c>
      <c r="Q17" s="78" t="s">
        <v>204</v>
      </c>
      <c r="R17" s="29" t="s">
        <v>205</v>
      </c>
    </row>
    <row r="18" spans="2:26" ht="13.5" thickBot="1">
      <c r="B18" s="54" t="s">
        <v>14</v>
      </c>
      <c r="C18" s="79"/>
      <c r="D18" s="80"/>
      <c r="E18" s="58">
        <f>SUM(E14:E17)</f>
        <v>0.34</v>
      </c>
      <c r="F18" s="58">
        <f>SUM(F14:F17)</f>
        <v>0.16999999999999998</v>
      </c>
      <c r="G18" s="81"/>
      <c r="H18" s="55"/>
      <c r="I18" s="82"/>
      <c r="J18" s="61">
        <f>SUM(J14:J17)</f>
        <v>5.6899999999999995</v>
      </c>
      <c r="K18" s="62"/>
      <c r="N18" s="29" t="s">
        <v>65</v>
      </c>
      <c r="P18" s="29">
        <v>10.199999999999999</v>
      </c>
    </row>
    <row r="19" spans="2:26">
      <c r="B19" s="3" t="s">
        <v>18</v>
      </c>
      <c r="C19" s="34"/>
      <c r="D19" s="35"/>
      <c r="E19" s="65"/>
      <c r="F19" s="65"/>
      <c r="G19" s="66"/>
      <c r="H19" s="63"/>
      <c r="I19" s="67"/>
      <c r="J19" s="67"/>
      <c r="K19" s="36"/>
      <c r="L19" s="37"/>
      <c r="N19" s="29" t="s">
        <v>96</v>
      </c>
      <c r="P19" s="38">
        <v>1.35</v>
      </c>
    </row>
    <row r="20" spans="2:26">
      <c r="B20" s="68" t="s">
        <v>19</v>
      </c>
      <c r="C20" s="69" t="s">
        <v>51</v>
      </c>
      <c r="D20" s="70">
        <v>1</v>
      </c>
      <c r="E20" s="71">
        <v>0.12</v>
      </c>
      <c r="F20" s="71">
        <v>0.12</v>
      </c>
      <c r="G20" s="72"/>
      <c r="H20" s="69" t="s">
        <v>69</v>
      </c>
      <c r="I20" s="73">
        <f>P13</f>
        <v>12</v>
      </c>
      <c r="J20" s="45">
        <f>(I20*D20)</f>
        <v>12</v>
      </c>
      <c r="K20" s="74" t="s">
        <v>46</v>
      </c>
      <c r="L20" s="37"/>
      <c r="N20" s="29" t="s">
        <v>97</v>
      </c>
      <c r="P20" s="38">
        <v>20</v>
      </c>
    </row>
    <row r="21" spans="2:26">
      <c r="B21" s="68" t="s">
        <v>20</v>
      </c>
      <c r="C21" s="69" t="s">
        <v>51</v>
      </c>
      <c r="D21" s="83"/>
      <c r="E21" s="71">
        <v>0.12</v>
      </c>
      <c r="F21" s="71"/>
      <c r="G21" s="72"/>
      <c r="H21" s="69" t="s">
        <v>44</v>
      </c>
      <c r="I21" s="73">
        <f>P12</f>
        <v>6.5</v>
      </c>
      <c r="J21" s="44">
        <f>(I21*E21)</f>
        <v>0.78</v>
      </c>
      <c r="K21" s="74" t="s">
        <v>41</v>
      </c>
      <c r="L21" s="37"/>
      <c r="N21" s="29" t="s">
        <v>203</v>
      </c>
      <c r="O21" s="75"/>
      <c r="P21" s="38">
        <v>10</v>
      </c>
      <c r="Q21" s="75"/>
    </row>
    <row r="22" spans="2:26" ht="13.5" thickBot="1">
      <c r="B22" s="47" t="s">
        <v>21</v>
      </c>
      <c r="C22" s="48" t="s">
        <v>51</v>
      </c>
      <c r="D22" s="84"/>
      <c r="E22" s="85">
        <v>0.04</v>
      </c>
      <c r="F22" s="85">
        <v>0.04</v>
      </c>
      <c r="G22" s="51"/>
      <c r="H22" s="48" t="s">
        <v>45</v>
      </c>
      <c r="I22" s="86">
        <f>P14/2000</f>
        <v>1.4999999999999999E-2</v>
      </c>
      <c r="J22" s="44">
        <f>I22*E41</f>
        <v>3.4499999999999997</v>
      </c>
      <c r="K22" s="87" t="s">
        <v>47</v>
      </c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26" t="s">
        <v>14</v>
      </c>
      <c r="C23" s="79"/>
      <c r="D23" s="90"/>
      <c r="E23" s="91">
        <f>SUM(E20:E22)</f>
        <v>0.27999999999999997</v>
      </c>
      <c r="F23" s="91">
        <f>SUM(F20:F22)</f>
        <v>0.16</v>
      </c>
      <c r="G23" s="79"/>
      <c r="H23" s="92"/>
      <c r="I23" s="93"/>
      <c r="J23" s="61">
        <f>SUM(J20:J22)</f>
        <v>16.23</v>
      </c>
      <c r="K23" s="94"/>
      <c r="L23" s="37"/>
      <c r="O23" s="75"/>
      <c r="Q23" s="75"/>
    </row>
    <row r="24" spans="2:26">
      <c r="B24" s="3" t="s">
        <v>22</v>
      </c>
      <c r="C24" s="95"/>
      <c r="D24" s="35"/>
      <c r="E24" s="34"/>
      <c r="F24" s="34"/>
      <c r="G24" s="34"/>
      <c r="H24" s="63"/>
      <c r="I24" s="67"/>
      <c r="J24" s="67"/>
      <c r="K24" s="36"/>
      <c r="L24" s="37"/>
      <c r="O24" s="96"/>
      <c r="Q24" s="75"/>
    </row>
    <row r="25" spans="2:26">
      <c r="B25" s="68" t="s">
        <v>23</v>
      </c>
      <c r="C25" s="97"/>
      <c r="D25" s="83"/>
      <c r="E25" s="98"/>
      <c r="F25" s="98"/>
      <c r="G25" s="72">
        <f>P20</f>
        <v>20</v>
      </c>
      <c r="H25" s="69" t="s">
        <v>45</v>
      </c>
      <c r="I25" s="73">
        <f>P19</f>
        <v>1.35</v>
      </c>
      <c r="J25" s="45">
        <f>(I25*G25)</f>
        <v>27</v>
      </c>
      <c r="K25" s="74" t="s">
        <v>78</v>
      </c>
      <c r="L25" s="37"/>
    </row>
    <row r="26" spans="2:26">
      <c r="B26" s="68" t="s">
        <v>75</v>
      </c>
      <c r="C26" s="97"/>
      <c r="D26" s="83"/>
      <c r="E26" s="98"/>
      <c r="F26" s="98"/>
      <c r="G26" s="72">
        <f>O29</f>
        <v>15</v>
      </c>
      <c r="H26" s="69" t="s">
        <v>45</v>
      </c>
      <c r="I26" s="73">
        <f>Q29</f>
        <v>1.68</v>
      </c>
      <c r="J26" s="45">
        <f>(I26*G26)</f>
        <v>25.2</v>
      </c>
      <c r="K26" s="74" t="s">
        <v>48</v>
      </c>
      <c r="L26" s="37"/>
    </row>
    <row r="27" spans="2:26">
      <c r="B27" s="68" t="s">
        <v>76</v>
      </c>
      <c r="C27" s="97"/>
      <c r="D27" s="83"/>
      <c r="E27" s="98"/>
      <c r="F27" s="98"/>
      <c r="G27" s="72">
        <f>O30</f>
        <v>15</v>
      </c>
      <c r="H27" s="69" t="s">
        <v>45</v>
      </c>
      <c r="I27" s="73">
        <f>Q30</f>
        <v>0.82</v>
      </c>
      <c r="J27" s="45">
        <f>(I27*G27)</f>
        <v>12.299999999999999</v>
      </c>
      <c r="K27" s="74" t="s">
        <v>77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203</v>
      </c>
      <c r="C28" s="97"/>
      <c r="D28" s="83"/>
      <c r="E28" s="98"/>
      <c r="F28" s="98"/>
      <c r="G28" s="146">
        <v>0.25</v>
      </c>
      <c r="H28" s="69" t="s">
        <v>45</v>
      </c>
      <c r="I28" s="73">
        <f>P21</f>
        <v>10</v>
      </c>
      <c r="J28" s="45">
        <f>I28*G28</f>
        <v>2.5</v>
      </c>
      <c r="K28" s="74" t="s">
        <v>203</v>
      </c>
      <c r="L28" s="37"/>
      <c r="O28" s="75"/>
      <c r="P28" s="75"/>
      <c r="Q28" s="75"/>
    </row>
    <row r="29" spans="2:26">
      <c r="B29" s="68" t="s">
        <v>80</v>
      </c>
      <c r="C29" s="97"/>
      <c r="D29" s="70">
        <v>1</v>
      </c>
      <c r="E29" s="98"/>
      <c r="F29" s="98"/>
      <c r="G29" s="72"/>
      <c r="H29" s="69" t="s">
        <v>69</v>
      </c>
      <c r="I29" s="73">
        <f>P16</f>
        <v>1</v>
      </c>
      <c r="J29" s="45">
        <f>P16</f>
        <v>1</v>
      </c>
      <c r="K29" s="74" t="s">
        <v>81</v>
      </c>
      <c r="L29" s="37"/>
      <c r="N29" s="37" t="s">
        <v>48</v>
      </c>
      <c r="O29" s="75">
        <v>15</v>
      </c>
      <c r="P29" s="38">
        <f>(Q29*O29)</f>
        <v>25.2</v>
      </c>
      <c r="Q29" s="78">
        <v>1.68</v>
      </c>
    </row>
    <row r="30" spans="2:26" ht="13.5" thickBot="1">
      <c r="B30" s="39" t="s">
        <v>24</v>
      </c>
      <c r="C30" s="155"/>
      <c r="D30" s="100"/>
      <c r="E30" s="101"/>
      <c r="F30" s="101"/>
      <c r="G30" s="101">
        <v>0.05</v>
      </c>
      <c r="H30" s="40" t="s">
        <v>45</v>
      </c>
      <c r="I30" s="44">
        <f>P17</f>
        <v>2</v>
      </c>
      <c r="J30" s="45">
        <f>(I30*G30)</f>
        <v>0.1</v>
      </c>
      <c r="K30" s="46" t="s">
        <v>49</v>
      </c>
      <c r="L30" s="37"/>
      <c r="N30" s="29" t="s">
        <v>79</v>
      </c>
      <c r="O30" s="75">
        <v>15</v>
      </c>
      <c r="P30" s="38">
        <f>(Q30*O30)</f>
        <v>12.299999999999999</v>
      </c>
      <c r="Q30" s="78">
        <v>0.82</v>
      </c>
    </row>
    <row r="31" spans="2:26" ht="13.5" thickBot="1">
      <c r="B31" s="54" t="s">
        <v>14</v>
      </c>
      <c r="C31" s="107"/>
      <c r="D31" s="80"/>
      <c r="E31" s="79"/>
      <c r="F31" s="79"/>
      <c r="G31" s="79"/>
      <c r="H31" s="79"/>
      <c r="I31" s="79"/>
      <c r="J31" s="61">
        <f>SUM(J25:J30)</f>
        <v>68.099999999999994</v>
      </c>
      <c r="K31" s="62"/>
      <c r="L31" s="37"/>
      <c r="Q31" s="78"/>
    </row>
    <row r="32" spans="2:26" ht="13.5" thickBot="1">
      <c r="B32" s="54" t="s">
        <v>25</v>
      </c>
      <c r="C32" s="108"/>
      <c r="D32" s="80"/>
      <c r="E32" s="79"/>
      <c r="F32" s="79"/>
      <c r="G32" s="79"/>
      <c r="H32" s="79"/>
      <c r="I32" s="79"/>
      <c r="J32" s="61">
        <f>(J12+J18+J23+J31)</f>
        <v>123.07</v>
      </c>
      <c r="K32" s="62"/>
      <c r="L32" s="37"/>
    </row>
    <row r="33" spans="2:12">
      <c r="B33" s="3" t="s">
        <v>26</v>
      </c>
      <c r="C33" s="95"/>
      <c r="D33" s="35"/>
      <c r="E33" s="34"/>
      <c r="F33" s="34"/>
      <c r="G33" s="34"/>
      <c r="H33" s="34"/>
      <c r="I33" s="34"/>
      <c r="J33" s="67"/>
      <c r="K33" s="36"/>
      <c r="L33" s="37"/>
    </row>
    <row r="34" spans="2:12">
      <c r="B34" s="39" t="s">
        <v>27</v>
      </c>
      <c r="C34" s="99"/>
      <c r="D34" s="100"/>
      <c r="E34" s="101"/>
      <c r="F34" s="101"/>
      <c r="G34" s="101"/>
      <c r="H34" s="101"/>
      <c r="I34" s="101"/>
      <c r="J34" s="44">
        <f>J32*0.05</f>
        <v>6.1535000000000002</v>
      </c>
      <c r="K34" s="46"/>
      <c r="L34" s="37"/>
    </row>
    <row r="35" spans="2:12">
      <c r="B35" s="39" t="s">
        <v>28</v>
      </c>
      <c r="C35" s="99"/>
      <c r="D35" s="100"/>
      <c r="E35" s="101"/>
      <c r="F35" s="101"/>
      <c r="G35" s="101"/>
      <c r="H35" s="101"/>
      <c r="I35" s="101"/>
      <c r="J35" s="44">
        <f>P15</f>
        <v>35</v>
      </c>
      <c r="K35" s="46"/>
      <c r="L35" s="37"/>
    </row>
    <row r="36" spans="2:12">
      <c r="B36" s="39" t="s">
        <v>29</v>
      </c>
      <c r="C36" s="99"/>
      <c r="D36" s="100"/>
      <c r="E36" s="101"/>
      <c r="F36" s="101"/>
      <c r="G36" s="101"/>
      <c r="H36" s="101"/>
      <c r="I36" s="101"/>
      <c r="J36" s="44">
        <f>((J32+J34+J35)*0.07)</f>
        <v>11.495645000000001</v>
      </c>
      <c r="K36" s="46"/>
      <c r="L36" s="37"/>
    </row>
    <row r="37" spans="2:12">
      <c r="B37" s="109" t="s">
        <v>30</v>
      </c>
      <c r="C37" s="97"/>
      <c r="D37" s="110"/>
      <c r="E37" s="111"/>
      <c r="F37" s="111"/>
      <c r="G37" s="111"/>
      <c r="H37" s="111"/>
      <c r="I37" s="111"/>
      <c r="J37" s="112">
        <f>((J32+J34+J35)*0.03)</f>
        <v>4.9267050000000001</v>
      </c>
      <c r="K37" s="87"/>
      <c r="L37" s="37"/>
    </row>
    <row r="38" spans="2:12" ht="13.5" thickBot="1">
      <c r="B38" s="113" t="s">
        <v>14</v>
      </c>
      <c r="C38" s="107"/>
      <c r="D38" s="114"/>
      <c r="E38" s="115"/>
      <c r="F38" s="115"/>
      <c r="G38" s="115"/>
      <c r="H38" s="115"/>
      <c r="I38" s="115"/>
      <c r="J38" s="116">
        <f>SUM(J34:J37)</f>
        <v>57.575850000000003</v>
      </c>
      <c r="K38" s="117"/>
      <c r="L38" s="37"/>
    </row>
    <row r="39" spans="2:12" ht="13.5" thickBot="1">
      <c r="B39" s="2" t="s">
        <v>31</v>
      </c>
      <c r="C39" s="108"/>
      <c r="D39" s="80"/>
      <c r="E39" s="58"/>
      <c r="F39" s="58"/>
      <c r="G39" s="79"/>
      <c r="H39" s="79"/>
      <c r="I39" s="79"/>
      <c r="J39" s="61">
        <f>(J32+J38)</f>
        <v>180.64585</v>
      </c>
      <c r="K39" s="62"/>
      <c r="L39" s="37"/>
    </row>
    <row r="40" spans="2:12" ht="13.5" thickBot="1">
      <c r="B40" s="37"/>
      <c r="C40" s="37"/>
      <c r="D40" s="37"/>
      <c r="E40" s="118"/>
      <c r="F40" s="118"/>
      <c r="G40" s="37"/>
      <c r="H40" s="37"/>
      <c r="I40" s="37"/>
      <c r="J40" s="37"/>
      <c r="K40" s="37"/>
      <c r="L40" s="37"/>
    </row>
    <row r="41" spans="2:12">
      <c r="B41" s="119" t="s">
        <v>32</v>
      </c>
      <c r="C41" s="120" t="s">
        <v>67</v>
      </c>
      <c r="D41" s="64"/>
      <c r="E41" s="121">
        <v>230</v>
      </c>
      <c r="F41" s="64"/>
      <c r="G41" s="122"/>
      <c r="H41" s="122"/>
      <c r="I41" s="122"/>
      <c r="J41" s="122"/>
      <c r="K41" s="36"/>
      <c r="L41" s="37"/>
    </row>
    <row r="42" spans="2:12">
      <c r="B42" s="39" t="s">
        <v>33</v>
      </c>
      <c r="C42" s="123" t="s">
        <v>68</v>
      </c>
      <c r="D42" s="123"/>
      <c r="E42" s="124">
        <v>8</v>
      </c>
      <c r="F42" s="125"/>
      <c r="G42" s="37" t="s">
        <v>219</v>
      </c>
      <c r="H42" s="37"/>
      <c r="I42" s="37"/>
      <c r="J42" s="37"/>
      <c r="K42" s="87"/>
      <c r="L42" s="37"/>
    </row>
    <row r="43" spans="2:12">
      <c r="B43" s="39" t="s">
        <v>34</v>
      </c>
      <c r="C43" s="123" t="s">
        <v>68</v>
      </c>
      <c r="D43" s="123"/>
      <c r="E43" s="124">
        <f>(J39-E42)</f>
        <v>172.64585</v>
      </c>
      <c r="F43" s="125"/>
      <c r="G43" s="126"/>
      <c r="H43" s="126"/>
      <c r="I43" s="126"/>
      <c r="J43" s="126"/>
      <c r="K43" s="46"/>
      <c r="L43" s="37"/>
    </row>
    <row r="44" spans="2:12">
      <c r="B44" s="39" t="s">
        <v>34</v>
      </c>
      <c r="C44" s="123" t="s">
        <v>35</v>
      </c>
      <c r="D44" s="123"/>
      <c r="E44" s="124">
        <f>(E43/E41)</f>
        <v>0.75063413043478255</v>
      </c>
      <c r="F44" s="125"/>
      <c r="G44" s="37"/>
      <c r="H44" s="37"/>
      <c r="I44" s="37"/>
      <c r="J44" s="37"/>
      <c r="K44" s="87"/>
      <c r="L44" s="37"/>
    </row>
    <row r="45" spans="2:12" ht="13.5" thickBot="1">
      <c r="B45" s="113" t="s">
        <v>82</v>
      </c>
      <c r="C45" s="127" t="s">
        <v>35</v>
      </c>
      <c r="D45" s="127"/>
      <c r="E45" s="128">
        <f>E44*1.3</f>
        <v>0.97582436956521734</v>
      </c>
      <c r="F45" s="129"/>
      <c r="G45" s="103"/>
      <c r="H45" s="103"/>
      <c r="I45" s="103"/>
      <c r="J45" s="103"/>
      <c r="K45" s="130"/>
      <c r="L45" s="37"/>
    </row>
    <row r="46" spans="2:12">
      <c r="L46" s="37"/>
    </row>
    <row r="47" spans="2:12">
      <c r="B47" s="37"/>
      <c r="C47" s="28"/>
      <c r="D47" s="28"/>
      <c r="E47" s="131"/>
      <c r="F47" s="131"/>
      <c r="G47" s="37"/>
      <c r="H47" s="37"/>
      <c r="I47" s="37"/>
      <c r="J47" s="37"/>
      <c r="K47" s="37"/>
      <c r="L47" s="37"/>
    </row>
    <row r="48" spans="2:12">
      <c r="B48" s="29" t="s">
        <v>83</v>
      </c>
      <c r="C48" s="28"/>
      <c r="D48" s="28"/>
      <c r="E48" s="131"/>
      <c r="F48" s="131"/>
      <c r="G48" s="37"/>
      <c r="H48" s="37"/>
      <c r="I48" s="37"/>
      <c r="J48" s="37"/>
      <c r="K48" s="37"/>
      <c r="L48" s="37"/>
    </row>
    <row r="49" spans="2:12">
      <c r="B49" s="29" t="s">
        <v>218</v>
      </c>
      <c r="L49" s="37"/>
    </row>
    <row r="50" spans="2:12">
      <c r="L50" s="37"/>
    </row>
    <row r="72" spans="9:10">
      <c r="I72" s="205"/>
      <c r="J72" s="205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  <row r="78" spans="9:10">
      <c r="I78" s="196"/>
      <c r="J78" s="196"/>
    </row>
  </sheetData>
  <customSheetViews>
    <customSheetView guid="{8B6B86C0-2F1B-11D5-9D92-00606708EF55}" scale="75" showRuler="0" topLeftCell="A14">
      <selection activeCell="G18" sqref="G18"/>
      <pageMargins left="0.74803149606299213" right="0.74803149606299213" top="0.39370078740157483" bottom="0.39370078740157483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7:J77"/>
    <mergeCell ref="I78:J78"/>
    <mergeCell ref="I72:J72"/>
    <mergeCell ref="I73:J73"/>
    <mergeCell ref="I74:J74"/>
    <mergeCell ref="I75:J75"/>
    <mergeCell ref="B1:J1"/>
    <mergeCell ref="C3:D5"/>
    <mergeCell ref="E3:F3"/>
    <mergeCell ref="E4:F4"/>
    <mergeCell ref="I76:J76"/>
  </mergeCells>
  <phoneticPr fontId="2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86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8"/>
  <sheetViews>
    <sheetView workbookViewId="0">
      <selection activeCell="M7" sqref="M7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7" width="9.140625" style="29" customWidth="1"/>
    <col min="8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4" style="29" customWidth="1"/>
    <col min="18" max="18" width="13.140625" style="29" customWidth="1"/>
    <col min="19" max="16384" width="9.140625" style="29"/>
  </cols>
  <sheetData>
    <row r="1" spans="2:17" s="23" customFormat="1">
      <c r="B1" s="194" t="s">
        <v>235</v>
      </c>
      <c r="C1" s="194"/>
      <c r="D1" s="194"/>
      <c r="E1" s="194"/>
      <c r="F1" s="194"/>
      <c r="G1" s="194"/>
      <c r="H1" s="194"/>
      <c r="I1" s="194"/>
    </row>
    <row r="2" spans="2:17" s="23" customFormat="1" ht="13.5" thickBot="1"/>
    <row r="3" spans="2:17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7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7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7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7">
      <c r="B7" s="39" t="s">
        <v>56</v>
      </c>
      <c r="C7" s="40" t="s">
        <v>59</v>
      </c>
      <c r="D7" s="41">
        <v>1</v>
      </c>
      <c r="E7" s="42">
        <v>0.24</v>
      </c>
      <c r="F7" s="42">
        <v>0.24</v>
      </c>
      <c r="G7" s="43">
        <v>2</v>
      </c>
      <c r="H7" s="40" t="s">
        <v>69</v>
      </c>
      <c r="I7" s="44">
        <f>P11</f>
        <v>4.8</v>
      </c>
      <c r="J7" s="45">
        <f>(G7*I7)+(E7*P12)</f>
        <v>11.16</v>
      </c>
      <c r="K7" s="46" t="s">
        <v>37</v>
      </c>
      <c r="L7" s="37"/>
      <c r="P7" s="38"/>
    </row>
    <row r="8" spans="2:17">
      <c r="B8" s="39" t="s">
        <v>11</v>
      </c>
      <c r="C8" s="40" t="s">
        <v>84</v>
      </c>
      <c r="D8" s="41"/>
      <c r="E8" s="42">
        <v>0.12</v>
      </c>
      <c r="F8" s="42">
        <v>0.12</v>
      </c>
      <c r="G8" s="43">
        <v>1.5</v>
      </c>
      <c r="H8" s="40" t="s">
        <v>69</v>
      </c>
      <c r="I8" s="44">
        <f>P11</f>
        <v>4.8</v>
      </c>
      <c r="J8" s="45">
        <f>(I8*G8)+(P12*E8)</f>
        <v>7.9799999999999995</v>
      </c>
      <c r="K8" s="46" t="s">
        <v>39</v>
      </c>
      <c r="L8" s="37"/>
      <c r="P8" s="38"/>
    </row>
    <row r="9" spans="2:17">
      <c r="B9" s="39" t="s">
        <v>12</v>
      </c>
      <c r="C9" s="40" t="s">
        <v>84</v>
      </c>
      <c r="D9" s="41">
        <v>1</v>
      </c>
      <c r="E9" s="42">
        <v>0.12</v>
      </c>
      <c r="F9" s="42">
        <v>0.12</v>
      </c>
      <c r="G9" s="43">
        <v>1.5</v>
      </c>
      <c r="H9" s="40" t="s">
        <v>69</v>
      </c>
      <c r="I9" s="44">
        <f>P11</f>
        <v>4.8</v>
      </c>
      <c r="J9" s="45">
        <f>(I9*G9)+(P12*E9)</f>
        <v>7.9799999999999995</v>
      </c>
      <c r="K9" s="46" t="s">
        <v>38</v>
      </c>
      <c r="L9" s="37"/>
      <c r="P9" s="38"/>
    </row>
    <row r="10" spans="2:17">
      <c r="B10" s="39" t="s">
        <v>13</v>
      </c>
      <c r="C10" s="40" t="s">
        <v>84</v>
      </c>
      <c r="D10" s="41">
        <v>1</v>
      </c>
      <c r="E10" s="42">
        <v>0.1</v>
      </c>
      <c r="F10" s="42">
        <v>0.1</v>
      </c>
      <c r="G10" s="43">
        <v>1</v>
      </c>
      <c r="H10" s="40" t="s">
        <v>69</v>
      </c>
      <c r="I10" s="44">
        <f>P11</f>
        <v>4.8</v>
      </c>
      <c r="J10" s="45">
        <f>(I10*G10)+(P11*E10)</f>
        <v>5.2799999999999994</v>
      </c>
      <c r="K10" s="46" t="s">
        <v>168</v>
      </c>
      <c r="L10" s="37"/>
      <c r="P10" s="29" t="s">
        <v>224</v>
      </c>
      <c r="Q10" s="29" t="s">
        <v>225</v>
      </c>
    </row>
    <row r="11" spans="2:17" ht="13.5" thickBot="1">
      <c r="B11" s="47" t="s">
        <v>13</v>
      </c>
      <c r="C11" s="48" t="s">
        <v>84</v>
      </c>
      <c r="D11" s="49"/>
      <c r="E11" s="50">
        <v>0.1</v>
      </c>
      <c r="F11" s="50"/>
      <c r="G11" s="51"/>
      <c r="H11" s="48" t="s">
        <v>44</v>
      </c>
      <c r="I11" s="52">
        <f>P12</f>
        <v>6.5</v>
      </c>
      <c r="J11" s="45">
        <f>P12*E11</f>
        <v>0.65</v>
      </c>
      <c r="K11" s="53" t="s">
        <v>167</v>
      </c>
      <c r="L11" s="37"/>
      <c r="N11" s="29" t="s">
        <v>88</v>
      </c>
      <c r="P11" s="38">
        <v>4.8</v>
      </c>
      <c r="Q11" s="29">
        <v>4</v>
      </c>
    </row>
    <row r="12" spans="2:17" ht="13.5" thickBot="1">
      <c r="B12" s="54" t="s">
        <v>14</v>
      </c>
      <c r="C12" s="55"/>
      <c r="D12" s="56"/>
      <c r="E12" s="57">
        <f>SUM(E7:E11)</f>
        <v>0.67999999999999994</v>
      </c>
      <c r="F12" s="58">
        <f>SUM(F7:F11)</f>
        <v>0.57999999999999996</v>
      </c>
      <c r="G12" s="59"/>
      <c r="H12" s="56"/>
      <c r="I12" s="60"/>
      <c r="J12" s="61">
        <f>SUM(J7:J11)</f>
        <v>33.049999999999997</v>
      </c>
      <c r="K12" s="62"/>
      <c r="L12" s="37"/>
      <c r="N12" s="29" t="s">
        <v>178</v>
      </c>
      <c r="P12" s="38">
        <v>6.5</v>
      </c>
    </row>
    <row r="13" spans="2:17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62</v>
      </c>
      <c r="P13" s="38">
        <v>12</v>
      </c>
    </row>
    <row r="14" spans="2:17">
      <c r="B14" s="68" t="s">
        <v>16</v>
      </c>
      <c r="C14" s="69" t="s">
        <v>58</v>
      </c>
      <c r="D14" s="70">
        <v>1</v>
      </c>
      <c r="E14" s="71">
        <v>0.09</v>
      </c>
      <c r="F14" s="71">
        <v>0.09</v>
      </c>
      <c r="G14" s="72">
        <v>0.5</v>
      </c>
      <c r="H14" s="69" t="s">
        <v>69</v>
      </c>
      <c r="I14" s="73">
        <f>Q11</f>
        <v>4</v>
      </c>
      <c r="J14" s="45">
        <f>(P12*E14)+(G14*I14)</f>
        <v>2.585</v>
      </c>
      <c r="K14" s="74" t="s">
        <v>42</v>
      </c>
      <c r="L14" s="37"/>
      <c r="N14" s="29" t="s">
        <v>21</v>
      </c>
      <c r="P14" s="38">
        <v>30</v>
      </c>
    </row>
    <row r="15" spans="2:17">
      <c r="B15" s="39" t="s">
        <v>16</v>
      </c>
      <c r="C15" s="40" t="s">
        <v>58</v>
      </c>
      <c r="D15" s="41"/>
      <c r="E15" s="42">
        <v>0.09</v>
      </c>
      <c r="F15" s="42"/>
      <c r="G15" s="43"/>
      <c r="H15" s="40" t="s">
        <v>44</v>
      </c>
      <c r="I15" s="73">
        <f>P12</f>
        <v>6.5</v>
      </c>
      <c r="J15" s="44">
        <f>I15*E15</f>
        <v>0.58499999999999996</v>
      </c>
      <c r="K15" s="46" t="s">
        <v>41</v>
      </c>
      <c r="L15" s="37"/>
      <c r="N15" s="29" t="s">
        <v>28</v>
      </c>
      <c r="P15" s="38">
        <v>55</v>
      </c>
    </row>
    <row r="16" spans="2:17">
      <c r="B16" s="68" t="s">
        <v>17</v>
      </c>
      <c r="C16" s="69" t="s">
        <v>36</v>
      </c>
      <c r="D16" s="70">
        <v>1</v>
      </c>
      <c r="E16" s="71">
        <v>0.08</v>
      </c>
      <c r="F16" s="71">
        <v>0.08</v>
      </c>
      <c r="G16" s="72">
        <v>0.5</v>
      </c>
      <c r="H16" s="69" t="s">
        <v>69</v>
      </c>
      <c r="I16" s="73">
        <f>Q11</f>
        <v>4</v>
      </c>
      <c r="J16" s="45">
        <f>(G16*I16)</f>
        <v>2</v>
      </c>
      <c r="K16" s="74" t="s">
        <v>43</v>
      </c>
      <c r="L16" s="37"/>
      <c r="N16" s="29" t="s">
        <v>80</v>
      </c>
      <c r="O16" s="75"/>
      <c r="P16" s="38">
        <v>1.5</v>
      </c>
    </row>
    <row r="17" spans="2:26">
      <c r="B17" s="39" t="s">
        <v>17</v>
      </c>
      <c r="C17" s="40" t="s">
        <v>36</v>
      </c>
      <c r="D17" s="41"/>
      <c r="E17" s="42">
        <v>0.08</v>
      </c>
      <c r="F17" s="76"/>
      <c r="G17" s="43"/>
      <c r="H17" s="40" t="s">
        <v>44</v>
      </c>
      <c r="I17" s="73">
        <f>P12</f>
        <v>6.5</v>
      </c>
      <c r="J17" s="45">
        <f>(I17*E17)</f>
        <v>0.52</v>
      </c>
      <c r="K17" s="77" t="s">
        <v>41</v>
      </c>
      <c r="L17" s="37"/>
      <c r="N17" s="29" t="s">
        <v>63</v>
      </c>
      <c r="P17" s="38">
        <v>2</v>
      </c>
      <c r="Q17" s="78" t="s">
        <v>204</v>
      </c>
      <c r="R17" s="29" t="s">
        <v>205</v>
      </c>
    </row>
    <row r="18" spans="2:26" ht="13.5" thickBot="1">
      <c r="B18" s="39" t="s">
        <v>86</v>
      </c>
      <c r="C18" s="40" t="s">
        <v>60</v>
      </c>
      <c r="D18" s="41">
        <v>2</v>
      </c>
      <c r="E18" s="42">
        <v>2.77</v>
      </c>
      <c r="F18" s="76">
        <v>1.5</v>
      </c>
      <c r="G18" s="132">
        <v>3</v>
      </c>
      <c r="H18" s="40" t="s">
        <v>69</v>
      </c>
      <c r="I18" s="73">
        <f>Q11</f>
        <v>4</v>
      </c>
      <c r="J18" s="45">
        <f>D18*((I18*G18)+(E18*P12))</f>
        <v>60.01</v>
      </c>
      <c r="K18" s="46" t="s">
        <v>87</v>
      </c>
      <c r="N18" s="29" t="s">
        <v>65</v>
      </c>
      <c r="P18" s="29">
        <v>10.199999999999999</v>
      </c>
    </row>
    <row r="19" spans="2:26" ht="13.5" thickBot="1">
      <c r="B19" s="54" t="s">
        <v>14</v>
      </c>
      <c r="C19" s="79"/>
      <c r="D19" s="80"/>
      <c r="E19" s="58">
        <f>SUM(E14:E18)</f>
        <v>3.11</v>
      </c>
      <c r="F19" s="58">
        <f>SUM(F14:F18)</f>
        <v>1.67</v>
      </c>
      <c r="G19" s="81"/>
      <c r="H19" s="55"/>
      <c r="I19" s="82"/>
      <c r="J19" s="61">
        <f>SUM(J14:J18)</f>
        <v>65.7</v>
      </c>
      <c r="K19" s="62"/>
      <c r="L19" s="37"/>
      <c r="N19" s="29" t="s">
        <v>96</v>
      </c>
      <c r="P19" s="38">
        <v>1.35</v>
      </c>
    </row>
    <row r="20" spans="2:26">
      <c r="B20" s="3" t="s">
        <v>18</v>
      </c>
      <c r="C20" s="34"/>
      <c r="D20" s="35"/>
      <c r="E20" s="65"/>
      <c r="F20" s="65"/>
      <c r="G20" s="66"/>
      <c r="H20" s="63"/>
      <c r="I20" s="67"/>
      <c r="J20" s="67"/>
      <c r="K20" s="36"/>
      <c r="L20" s="37"/>
      <c r="N20" s="29" t="s">
        <v>97</v>
      </c>
      <c r="P20" s="38">
        <v>20</v>
      </c>
    </row>
    <row r="21" spans="2:26">
      <c r="B21" s="68" t="s">
        <v>19</v>
      </c>
      <c r="C21" s="69" t="s">
        <v>51</v>
      </c>
      <c r="D21" s="70">
        <v>1</v>
      </c>
      <c r="E21" s="71">
        <v>0.12</v>
      </c>
      <c r="F21" s="71">
        <v>0.12</v>
      </c>
      <c r="G21" s="72"/>
      <c r="H21" s="69" t="s">
        <v>69</v>
      </c>
      <c r="I21" s="73">
        <f>P13</f>
        <v>12</v>
      </c>
      <c r="J21" s="45">
        <f>(I21*D21)</f>
        <v>12</v>
      </c>
      <c r="K21" s="74" t="s">
        <v>46</v>
      </c>
      <c r="L21" s="37"/>
      <c r="N21" s="29" t="s">
        <v>203</v>
      </c>
      <c r="O21" s="75"/>
      <c r="P21" s="38">
        <v>10</v>
      </c>
      <c r="Q21" s="75"/>
    </row>
    <row r="22" spans="2:26">
      <c r="B22" s="68" t="s">
        <v>20</v>
      </c>
      <c r="C22" s="69" t="s">
        <v>51</v>
      </c>
      <c r="D22" s="83"/>
      <c r="E22" s="71">
        <v>0.12</v>
      </c>
      <c r="F22" s="71"/>
      <c r="G22" s="72"/>
      <c r="H22" s="69" t="s">
        <v>44</v>
      </c>
      <c r="I22" s="73">
        <f>P12</f>
        <v>6.5</v>
      </c>
      <c r="J22" s="44">
        <f>(I22*E22)</f>
        <v>0.78</v>
      </c>
      <c r="K22" s="74" t="s">
        <v>41</v>
      </c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 ht="13.5" thickBot="1">
      <c r="B23" s="47" t="s">
        <v>21</v>
      </c>
      <c r="C23" s="48" t="s">
        <v>51</v>
      </c>
      <c r="D23" s="84"/>
      <c r="E23" s="85">
        <v>0.05</v>
      </c>
      <c r="F23" s="85">
        <v>0.05</v>
      </c>
      <c r="G23" s="51"/>
      <c r="H23" s="48" t="s">
        <v>45</v>
      </c>
      <c r="I23" s="86">
        <f>P14/2000</f>
        <v>1.4999999999999999E-2</v>
      </c>
      <c r="J23" s="44">
        <f>I23*E43</f>
        <v>7.1999999999999993</v>
      </c>
      <c r="K23" s="87" t="s">
        <v>47</v>
      </c>
      <c r="L23" s="37"/>
      <c r="O23" s="75"/>
      <c r="Q23" s="75"/>
    </row>
    <row r="24" spans="2:26" ht="13.5" thickBot="1">
      <c r="B24" s="26" t="s">
        <v>14</v>
      </c>
      <c r="C24" s="79"/>
      <c r="D24" s="90"/>
      <c r="E24" s="91">
        <f>SUM(E21:E23)</f>
        <v>0.28999999999999998</v>
      </c>
      <c r="F24" s="91">
        <f>SUM(F21:F23)</f>
        <v>0.16999999999999998</v>
      </c>
      <c r="G24" s="79"/>
      <c r="H24" s="92"/>
      <c r="I24" s="93"/>
      <c r="J24" s="61">
        <f>SUM(J21:J23)</f>
        <v>19.979999999999997</v>
      </c>
      <c r="K24" s="94"/>
      <c r="L24" s="37"/>
      <c r="O24" s="96"/>
      <c r="Q24" s="75"/>
    </row>
    <row r="25" spans="2:26">
      <c r="B25" s="3" t="s">
        <v>22</v>
      </c>
      <c r="C25" s="95"/>
      <c r="D25" s="35"/>
      <c r="E25" s="34"/>
      <c r="F25" s="34"/>
      <c r="G25" s="34"/>
      <c r="H25" s="63"/>
      <c r="I25" s="67"/>
      <c r="J25" s="67"/>
      <c r="K25" s="36"/>
      <c r="L25" s="37"/>
    </row>
    <row r="26" spans="2:26">
      <c r="B26" s="68" t="s">
        <v>23</v>
      </c>
      <c r="C26" s="97"/>
      <c r="D26" s="83"/>
      <c r="E26" s="98"/>
      <c r="F26" s="98"/>
      <c r="G26" s="72">
        <f>P20</f>
        <v>20</v>
      </c>
      <c r="H26" s="69" t="s">
        <v>45</v>
      </c>
      <c r="I26" s="73">
        <f>P19</f>
        <v>1.35</v>
      </c>
      <c r="J26" s="45">
        <f>(I26*G26)</f>
        <v>27</v>
      </c>
      <c r="K26" s="74" t="s">
        <v>78</v>
      </c>
      <c r="L26" s="37"/>
    </row>
    <row r="27" spans="2:26">
      <c r="B27" s="68" t="s">
        <v>75</v>
      </c>
      <c r="C27" s="97"/>
      <c r="D27" s="83"/>
      <c r="E27" s="98"/>
      <c r="F27" s="98"/>
      <c r="G27" s="72">
        <f>O28</f>
        <v>20</v>
      </c>
      <c r="H27" s="69" t="s">
        <v>45</v>
      </c>
      <c r="I27" s="73">
        <f>Q28</f>
        <v>1.68</v>
      </c>
      <c r="J27" s="45">
        <f>(I27*G27)</f>
        <v>33.6</v>
      </c>
      <c r="K27" s="74" t="s">
        <v>48</v>
      </c>
      <c r="L27" s="37"/>
      <c r="O27" s="75" t="s">
        <v>85</v>
      </c>
      <c r="P27" s="75" t="s">
        <v>8</v>
      </c>
      <c r="Q27" s="75" t="s">
        <v>64</v>
      </c>
    </row>
    <row r="28" spans="2:26">
      <c r="B28" s="68" t="s">
        <v>76</v>
      </c>
      <c r="C28" s="97"/>
      <c r="D28" s="83"/>
      <c r="E28" s="98"/>
      <c r="F28" s="98"/>
      <c r="G28" s="72">
        <f>O29</f>
        <v>20</v>
      </c>
      <c r="H28" s="69" t="s">
        <v>45</v>
      </c>
      <c r="I28" s="73">
        <f>Q29</f>
        <v>0.82</v>
      </c>
      <c r="J28" s="45">
        <f>(I28*G28)</f>
        <v>16.399999999999999</v>
      </c>
      <c r="K28" s="74" t="s">
        <v>77</v>
      </c>
      <c r="L28" s="37"/>
      <c r="N28" s="37" t="s">
        <v>48</v>
      </c>
      <c r="O28" s="75">
        <v>20</v>
      </c>
      <c r="P28" s="38">
        <f>(Q28*O28)</f>
        <v>33.6</v>
      </c>
      <c r="Q28" s="78">
        <v>1.68</v>
      </c>
    </row>
    <row r="29" spans="2:26">
      <c r="B29" s="68" t="s">
        <v>203</v>
      </c>
      <c r="C29" s="97"/>
      <c r="D29" s="83"/>
      <c r="E29" s="98"/>
      <c r="F29" s="98"/>
      <c r="G29" s="146">
        <v>0.25</v>
      </c>
      <c r="H29" s="69" t="s">
        <v>45</v>
      </c>
      <c r="I29" s="73">
        <f>P21</f>
        <v>10</v>
      </c>
      <c r="J29" s="45">
        <f>I29*G29</f>
        <v>2.5</v>
      </c>
      <c r="K29" s="74" t="s">
        <v>203</v>
      </c>
      <c r="L29" s="37"/>
      <c r="N29" s="29" t="s">
        <v>79</v>
      </c>
      <c r="O29" s="75">
        <v>20</v>
      </c>
      <c r="P29" s="38">
        <f>(Q29*O29)</f>
        <v>16.399999999999999</v>
      </c>
      <c r="Q29" s="78">
        <v>0.82</v>
      </c>
    </row>
    <row r="30" spans="2:26">
      <c r="B30" s="68" t="s">
        <v>80</v>
      </c>
      <c r="C30" s="97"/>
      <c r="D30" s="70">
        <v>1</v>
      </c>
      <c r="E30" s="98"/>
      <c r="F30" s="98"/>
      <c r="G30" s="72"/>
      <c r="H30" s="69" t="s">
        <v>69</v>
      </c>
      <c r="I30" s="73">
        <f>P16</f>
        <v>1.5</v>
      </c>
      <c r="J30" s="45">
        <f>P16</f>
        <v>1.5</v>
      </c>
      <c r="K30" s="74" t="s">
        <v>81</v>
      </c>
      <c r="L30" s="37"/>
    </row>
    <row r="31" spans="2:26">
      <c r="B31" s="39" t="s">
        <v>24</v>
      </c>
      <c r="C31" s="99"/>
      <c r="D31" s="100"/>
      <c r="E31" s="101"/>
      <c r="F31" s="101"/>
      <c r="G31" s="101">
        <v>0.05</v>
      </c>
      <c r="H31" s="40" t="s">
        <v>45</v>
      </c>
      <c r="I31" s="44">
        <f>P17</f>
        <v>2</v>
      </c>
      <c r="J31" s="45">
        <f>(I31*G31)</f>
        <v>0.1</v>
      </c>
      <c r="K31" s="46" t="s">
        <v>49</v>
      </c>
      <c r="L31" s="37"/>
      <c r="Q31" s="78"/>
    </row>
    <row r="32" spans="2:26" ht="13.5" thickBot="1">
      <c r="B32" s="102" t="s">
        <v>57</v>
      </c>
      <c r="C32" s="103"/>
      <c r="D32" s="164">
        <v>1</v>
      </c>
      <c r="E32" s="105"/>
      <c r="F32" s="105"/>
      <c r="G32" s="105"/>
      <c r="H32" s="106" t="s">
        <v>69</v>
      </c>
      <c r="I32" s="52">
        <f>P18</f>
        <v>10.199999999999999</v>
      </c>
      <c r="J32" s="86">
        <f>P18</f>
        <v>10.199999999999999</v>
      </c>
      <c r="K32" s="53" t="s">
        <v>89</v>
      </c>
      <c r="L32" s="37"/>
    </row>
    <row r="33" spans="2:12" ht="13.5" thickBot="1">
      <c r="B33" s="54" t="s">
        <v>14</v>
      </c>
      <c r="C33" s="107"/>
      <c r="D33" s="80"/>
      <c r="E33" s="79"/>
      <c r="F33" s="79"/>
      <c r="G33" s="79"/>
      <c r="H33" s="79"/>
      <c r="I33" s="79"/>
      <c r="J33" s="61">
        <f>SUM(J26:J32)</f>
        <v>91.3</v>
      </c>
      <c r="K33" s="62"/>
      <c r="L33" s="37"/>
    </row>
    <row r="34" spans="2:12" ht="13.5" thickBot="1">
      <c r="B34" s="54" t="s">
        <v>25</v>
      </c>
      <c r="C34" s="108"/>
      <c r="D34" s="80"/>
      <c r="E34" s="79"/>
      <c r="F34" s="79"/>
      <c r="G34" s="79"/>
      <c r="H34" s="79"/>
      <c r="I34" s="79"/>
      <c r="J34" s="61">
        <f>(J12+J19+J24+J33)</f>
        <v>210.02999999999997</v>
      </c>
      <c r="K34" s="62"/>
      <c r="L34" s="37"/>
    </row>
    <row r="35" spans="2:12">
      <c r="B35" s="3" t="s">
        <v>26</v>
      </c>
      <c r="C35" s="95"/>
      <c r="D35" s="35"/>
      <c r="E35" s="34"/>
      <c r="F35" s="34"/>
      <c r="G35" s="34"/>
      <c r="H35" s="34"/>
      <c r="I35" s="34"/>
      <c r="J35" s="67"/>
      <c r="K35" s="36"/>
      <c r="L35" s="37"/>
    </row>
    <row r="36" spans="2:12">
      <c r="B36" s="39" t="s">
        <v>27</v>
      </c>
      <c r="C36" s="99"/>
      <c r="D36" s="100"/>
      <c r="E36" s="101"/>
      <c r="F36" s="101"/>
      <c r="G36" s="101"/>
      <c r="H36" s="101"/>
      <c r="I36" s="101"/>
      <c r="J36" s="44">
        <f>J34*0.05</f>
        <v>10.5015</v>
      </c>
      <c r="K36" s="46"/>
      <c r="L36" s="37"/>
    </row>
    <row r="37" spans="2:12">
      <c r="B37" s="39" t="s">
        <v>28</v>
      </c>
      <c r="C37" s="99"/>
      <c r="D37" s="100"/>
      <c r="E37" s="101"/>
      <c r="F37" s="101"/>
      <c r="G37" s="101"/>
      <c r="H37" s="101"/>
      <c r="I37" s="101"/>
      <c r="J37" s="44">
        <f>P15</f>
        <v>55</v>
      </c>
      <c r="K37" s="46"/>
      <c r="L37" s="37"/>
    </row>
    <row r="38" spans="2:12">
      <c r="B38" s="39" t="s">
        <v>29</v>
      </c>
      <c r="C38" s="99"/>
      <c r="D38" s="100"/>
      <c r="E38" s="101"/>
      <c r="F38" s="101"/>
      <c r="G38" s="101"/>
      <c r="H38" s="101"/>
      <c r="I38" s="101"/>
      <c r="J38" s="44">
        <f>((J34+J36+J37)*0.07)</f>
        <v>19.287204999999997</v>
      </c>
      <c r="K38" s="46"/>
      <c r="L38" s="37"/>
    </row>
    <row r="39" spans="2:12">
      <c r="B39" s="109" t="s">
        <v>30</v>
      </c>
      <c r="C39" s="97"/>
      <c r="D39" s="110"/>
      <c r="E39" s="111"/>
      <c r="F39" s="111"/>
      <c r="G39" s="111"/>
      <c r="H39" s="111"/>
      <c r="I39" s="111"/>
      <c r="J39" s="112">
        <f>((J34+J36+J37)*0.03)</f>
        <v>8.2659449999999985</v>
      </c>
      <c r="K39" s="87"/>
      <c r="L39" s="37"/>
    </row>
    <row r="40" spans="2:12" ht="13.5" thickBot="1">
      <c r="B40" s="113" t="s">
        <v>14</v>
      </c>
      <c r="C40" s="107"/>
      <c r="D40" s="114"/>
      <c r="E40" s="115"/>
      <c r="F40" s="115"/>
      <c r="G40" s="115"/>
      <c r="H40" s="115"/>
      <c r="I40" s="115"/>
      <c r="J40" s="116">
        <f>SUM(J36:J39)</f>
        <v>93.054649999999995</v>
      </c>
      <c r="K40" s="117"/>
      <c r="L40" s="37"/>
    </row>
    <row r="41" spans="2:12" ht="13.5" thickBot="1">
      <c r="B41" s="2" t="s">
        <v>31</v>
      </c>
      <c r="C41" s="108"/>
      <c r="D41" s="80"/>
      <c r="E41" s="58">
        <v>1.32</v>
      </c>
      <c r="F41" s="58">
        <v>0.81</v>
      </c>
      <c r="G41" s="79"/>
      <c r="H41" s="79"/>
      <c r="I41" s="79"/>
      <c r="J41" s="61">
        <f>(J34+J40)</f>
        <v>303.08464999999995</v>
      </c>
      <c r="K41" s="62"/>
      <c r="L41" s="37"/>
    </row>
    <row r="42" spans="2:12" ht="13.5" thickBot="1">
      <c r="B42" s="37"/>
      <c r="C42" s="37"/>
      <c r="D42" s="37"/>
      <c r="E42" s="118"/>
      <c r="F42" s="118"/>
      <c r="G42" s="37"/>
      <c r="H42" s="37"/>
      <c r="I42" s="37"/>
      <c r="J42" s="37"/>
      <c r="K42" s="37"/>
      <c r="L42" s="37"/>
    </row>
    <row r="43" spans="2:12">
      <c r="B43" s="119" t="s">
        <v>32</v>
      </c>
      <c r="C43" s="120" t="s">
        <v>67</v>
      </c>
      <c r="D43" s="64"/>
      <c r="E43" s="121">
        <v>480</v>
      </c>
      <c r="F43" s="64"/>
      <c r="G43" s="122"/>
      <c r="H43" s="122"/>
      <c r="I43" s="122"/>
      <c r="J43" s="122"/>
      <c r="K43" s="36"/>
      <c r="L43" s="37"/>
    </row>
    <row r="44" spans="2:12">
      <c r="B44" s="39" t="s">
        <v>33</v>
      </c>
      <c r="C44" s="123" t="s">
        <v>68</v>
      </c>
      <c r="D44" s="123"/>
      <c r="E44" s="124">
        <v>16</v>
      </c>
      <c r="F44" s="125"/>
      <c r="G44" s="37" t="s">
        <v>220</v>
      </c>
      <c r="H44" s="37"/>
      <c r="I44" s="37"/>
      <c r="J44" s="37"/>
      <c r="K44" s="87"/>
      <c r="L44" s="37"/>
    </row>
    <row r="45" spans="2:12">
      <c r="B45" s="39" t="s">
        <v>34</v>
      </c>
      <c r="C45" s="123" t="s">
        <v>68</v>
      </c>
      <c r="D45" s="123"/>
      <c r="E45" s="124">
        <f>(J41-E44)</f>
        <v>287.08464999999995</v>
      </c>
      <c r="F45" s="125"/>
      <c r="G45" s="126"/>
      <c r="H45" s="126"/>
      <c r="I45" s="126"/>
      <c r="J45" s="126"/>
      <c r="K45" s="46"/>
      <c r="L45" s="37"/>
    </row>
    <row r="46" spans="2:12">
      <c r="B46" s="39" t="s">
        <v>34</v>
      </c>
      <c r="C46" s="123" t="s">
        <v>35</v>
      </c>
      <c r="D46" s="123"/>
      <c r="E46" s="124">
        <f>(E45/E43)</f>
        <v>0.59809302083333327</v>
      </c>
      <c r="F46" s="125"/>
      <c r="G46" s="37"/>
      <c r="H46" s="37"/>
      <c r="I46" s="37"/>
      <c r="J46" s="37"/>
      <c r="K46" s="87"/>
      <c r="L46" s="37"/>
    </row>
    <row r="47" spans="2:12" ht="13.5" thickBot="1">
      <c r="B47" s="113" t="s">
        <v>82</v>
      </c>
      <c r="C47" s="127" t="s">
        <v>35</v>
      </c>
      <c r="D47" s="127"/>
      <c r="E47" s="128">
        <f>E46*1.3</f>
        <v>0.77752092708333331</v>
      </c>
      <c r="F47" s="129"/>
      <c r="G47" s="103"/>
      <c r="H47" s="103"/>
      <c r="I47" s="103"/>
      <c r="J47" s="103"/>
      <c r="K47" s="130"/>
      <c r="L47" s="37"/>
    </row>
    <row r="48" spans="2:12">
      <c r="B48" s="37"/>
      <c r="C48" s="28"/>
      <c r="D48" s="28"/>
      <c r="E48" s="131"/>
      <c r="F48" s="131"/>
      <c r="G48" s="37"/>
      <c r="H48" s="37"/>
      <c r="I48" s="37"/>
      <c r="J48" s="37"/>
      <c r="K48" s="37"/>
      <c r="L48" s="37"/>
    </row>
    <row r="49" spans="2:12">
      <c r="B49" s="37"/>
      <c r="C49" s="28"/>
      <c r="D49" s="28"/>
      <c r="E49" s="131"/>
      <c r="F49" s="131"/>
      <c r="G49" s="37"/>
      <c r="H49" s="37"/>
      <c r="I49" s="37"/>
      <c r="J49" s="37"/>
      <c r="K49" s="37"/>
      <c r="L49" s="37"/>
    </row>
    <row r="50" spans="2:12">
      <c r="B50" s="29" t="s">
        <v>83</v>
      </c>
      <c r="L50" s="37"/>
    </row>
    <row r="51" spans="2:12">
      <c r="B51" s="29" t="s">
        <v>218</v>
      </c>
    </row>
    <row r="72" spans="9:10">
      <c r="I72" s="205"/>
      <c r="J72" s="205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  <row r="78" spans="9:10">
      <c r="I78" s="196"/>
      <c r="J78" s="196"/>
    </row>
  </sheetData>
  <customSheetViews>
    <customSheetView guid="{8B6B86C0-2F1B-11D5-9D92-00606708EF55}" scale="75" showRuler="0" topLeftCell="A17">
      <selection activeCell="H47" sqref="H47"/>
      <pageMargins left="0.74803149606299213" right="0.74803149606299213" top="0.39370078740157483" bottom="0.39370078740157483" header="0.51181102362204722" footer="0.51181102362204722"/>
      <printOptions horizontalCentered="1" verticalCentered="1"/>
      <pageSetup paperSize="9" scale="90" orientation="landscape" r:id="rId1"/>
      <headerFooter alignWithMargins="0"/>
    </customSheetView>
  </customSheetViews>
  <mergeCells count="11">
    <mergeCell ref="I78:J78"/>
    <mergeCell ref="I72:J72"/>
    <mergeCell ref="I73:J73"/>
    <mergeCell ref="I74:J74"/>
    <mergeCell ref="I75:J75"/>
    <mergeCell ref="B1:I1"/>
    <mergeCell ref="C3:D5"/>
    <mergeCell ref="E3:F3"/>
    <mergeCell ref="E4:F4"/>
    <mergeCell ref="I76:J76"/>
    <mergeCell ref="I77:J77"/>
  </mergeCells>
  <phoneticPr fontId="2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8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9"/>
  <sheetViews>
    <sheetView workbookViewId="0">
      <selection activeCell="B1" sqref="B1:I1"/>
    </sheetView>
  </sheetViews>
  <sheetFormatPr defaultRowHeight="12.75"/>
  <cols>
    <col min="1" max="1" width="2.7109375" style="29" customWidth="1"/>
    <col min="2" max="2" width="26.42578125" style="29" customWidth="1"/>
    <col min="3" max="3" width="13.85546875" style="29" customWidth="1"/>
    <col min="4" max="4" width="4.85546875" style="29" customWidth="1"/>
    <col min="5" max="5" width="9.85546875" style="29" bestFit="1" customWidth="1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21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236</v>
      </c>
      <c r="C1" s="194"/>
      <c r="D1" s="194"/>
      <c r="E1" s="194"/>
      <c r="F1" s="194"/>
      <c r="G1" s="194"/>
      <c r="H1" s="194"/>
      <c r="I1" s="194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59</v>
      </c>
      <c r="D7" s="41">
        <v>1</v>
      </c>
      <c r="E7" s="42">
        <v>0.59</v>
      </c>
      <c r="F7" s="42">
        <v>0.59</v>
      </c>
      <c r="G7" s="43">
        <v>2</v>
      </c>
      <c r="H7" s="40" t="s">
        <v>69</v>
      </c>
      <c r="I7" s="44">
        <f>P11</f>
        <v>4</v>
      </c>
      <c r="J7" s="45">
        <f>D7*(G7*I7)+(E7*P12)</f>
        <v>11.835000000000001</v>
      </c>
      <c r="K7" s="46" t="s">
        <v>37</v>
      </c>
      <c r="L7" s="37"/>
      <c r="P7" s="38"/>
    </row>
    <row r="8" spans="2:16">
      <c r="B8" s="39" t="s">
        <v>104</v>
      </c>
      <c r="C8" s="40" t="s">
        <v>103</v>
      </c>
      <c r="D8" s="41"/>
      <c r="E8" s="42">
        <v>0.14000000000000001</v>
      </c>
      <c r="F8" s="42">
        <v>0.14000000000000001</v>
      </c>
      <c r="G8" s="43">
        <v>1.5</v>
      </c>
      <c r="H8" s="40" t="s">
        <v>69</v>
      </c>
      <c r="I8" s="44">
        <f>P11</f>
        <v>4</v>
      </c>
      <c r="J8" s="45">
        <f>(I8*G8)+(P12*E8)</f>
        <v>6.91</v>
      </c>
      <c r="K8" s="46" t="s">
        <v>39</v>
      </c>
      <c r="L8" s="37"/>
      <c r="P8" s="38"/>
    </row>
    <row r="9" spans="2:16">
      <c r="B9" s="39" t="s">
        <v>12</v>
      </c>
      <c r="C9" s="40" t="s">
        <v>84</v>
      </c>
      <c r="D9" s="41">
        <v>1</v>
      </c>
      <c r="E9" s="42">
        <v>0.14000000000000001</v>
      </c>
      <c r="F9" s="42">
        <v>0.14000000000000001</v>
      </c>
      <c r="G9" s="43">
        <v>1.5</v>
      </c>
      <c r="H9" s="40" t="s">
        <v>69</v>
      </c>
      <c r="I9" s="44">
        <f>P11</f>
        <v>4</v>
      </c>
      <c r="J9" s="45">
        <f>(I9*G9)+(P12*E9)</f>
        <v>6.91</v>
      </c>
      <c r="K9" s="46" t="s">
        <v>38</v>
      </c>
      <c r="L9" s="37"/>
      <c r="P9" s="38"/>
    </row>
    <row r="10" spans="2:16">
      <c r="B10" s="39" t="s">
        <v>13</v>
      </c>
      <c r="C10" s="40" t="s">
        <v>84</v>
      </c>
      <c r="D10" s="41">
        <v>1</v>
      </c>
      <c r="E10" s="42">
        <v>0.08</v>
      </c>
      <c r="F10" s="42">
        <v>0.08</v>
      </c>
      <c r="G10" s="43">
        <v>1</v>
      </c>
      <c r="H10" s="40" t="s">
        <v>69</v>
      </c>
      <c r="I10" s="44">
        <f>P11</f>
        <v>4</v>
      </c>
      <c r="J10" s="45">
        <f>(I10*G10)+(P11*E10)</f>
        <v>4.32</v>
      </c>
      <c r="K10" s="46" t="s">
        <v>168</v>
      </c>
      <c r="L10" s="37"/>
      <c r="P10" s="29" t="s">
        <v>225</v>
      </c>
    </row>
    <row r="11" spans="2:16" ht="13.5" thickBot="1">
      <c r="B11" s="47" t="s">
        <v>13</v>
      </c>
      <c r="C11" s="48" t="s">
        <v>84</v>
      </c>
      <c r="D11" s="49"/>
      <c r="E11" s="50">
        <v>0.08</v>
      </c>
      <c r="F11" s="50"/>
      <c r="G11" s="51"/>
      <c r="H11" s="48" t="s">
        <v>44</v>
      </c>
      <c r="I11" s="52">
        <f>P12</f>
        <v>6.5</v>
      </c>
      <c r="J11" s="45">
        <f>P12*E11</f>
        <v>0.52</v>
      </c>
      <c r="K11" s="53" t="s">
        <v>167</v>
      </c>
      <c r="L11" s="37"/>
      <c r="N11" s="29" t="s">
        <v>88</v>
      </c>
      <c r="P11" s="38">
        <v>4</v>
      </c>
    </row>
    <row r="12" spans="2:16" ht="13.5" thickBot="1">
      <c r="B12" s="54" t="s">
        <v>14</v>
      </c>
      <c r="C12" s="55"/>
      <c r="D12" s="56"/>
      <c r="E12" s="57">
        <f>SUM(E7:E11)</f>
        <v>1.03</v>
      </c>
      <c r="F12" s="58">
        <f>SUM(F7:F11)</f>
        <v>0.95</v>
      </c>
      <c r="G12" s="144"/>
      <c r="H12" s="56"/>
      <c r="I12" s="60"/>
      <c r="J12" s="61">
        <f>SUM(J7:J11)</f>
        <v>30.495000000000001</v>
      </c>
      <c r="K12" s="62"/>
      <c r="L12" s="37"/>
      <c r="N12" s="29" t="s">
        <v>178</v>
      </c>
      <c r="P12" s="38">
        <v>6.5</v>
      </c>
    </row>
    <row r="13" spans="2:16">
      <c r="B13" s="3" t="s">
        <v>15</v>
      </c>
      <c r="C13" s="63"/>
      <c r="D13" s="64"/>
      <c r="E13" s="65"/>
      <c r="F13" s="65"/>
      <c r="G13" s="145"/>
      <c r="H13" s="63"/>
      <c r="I13" s="67"/>
      <c r="J13" s="67"/>
      <c r="K13" s="36"/>
      <c r="L13" s="37"/>
      <c r="N13" s="29" t="s">
        <v>179</v>
      </c>
      <c r="P13" s="38">
        <v>5</v>
      </c>
    </row>
    <row r="14" spans="2:16">
      <c r="B14" s="68" t="s">
        <v>16</v>
      </c>
      <c r="C14" s="69" t="s">
        <v>58</v>
      </c>
      <c r="D14" s="70">
        <v>1</v>
      </c>
      <c r="E14" s="71">
        <v>0.09</v>
      </c>
      <c r="F14" s="71">
        <v>0.09</v>
      </c>
      <c r="G14" s="146">
        <v>0.5</v>
      </c>
      <c r="H14" s="69" t="s">
        <v>69</v>
      </c>
      <c r="I14" s="73">
        <f>P11</f>
        <v>4</v>
      </c>
      <c r="J14" s="45">
        <f>(P12*E14)+(G14*I14)</f>
        <v>2.585</v>
      </c>
      <c r="K14" s="74" t="s">
        <v>42</v>
      </c>
      <c r="L14" s="37"/>
      <c r="N14" s="29" t="s">
        <v>21</v>
      </c>
      <c r="P14" s="38">
        <v>50</v>
      </c>
    </row>
    <row r="15" spans="2:16">
      <c r="B15" s="39" t="s">
        <v>16</v>
      </c>
      <c r="C15" s="40" t="s">
        <v>58</v>
      </c>
      <c r="D15" s="41"/>
      <c r="E15" s="42">
        <v>0.09</v>
      </c>
      <c r="F15" s="42"/>
      <c r="G15" s="142"/>
      <c r="H15" s="40" t="s">
        <v>44</v>
      </c>
      <c r="I15" s="44">
        <f>P12</f>
        <v>6.5</v>
      </c>
      <c r="J15" s="44">
        <f>I15*E15</f>
        <v>0.58499999999999996</v>
      </c>
      <c r="K15" s="46" t="s">
        <v>41</v>
      </c>
      <c r="L15" s="37"/>
      <c r="N15" s="29" t="s">
        <v>28</v>
      </c>
      <c r="P15" s="38">
        <v>150</v>
      </c>
    </row>
    <row r="16" spans="2:16">
      <c r="B16" s="68" t="s">
        <v>17</v>
      </c>
      <c r="C16" s="69" t="s">
        <v>102</v>
      </c>
      <c r="D16" s="70">
        <v>1</v>
      </c>
      <c r="E16" s="71">
        <v>0.08</v>
      </c>
      <c r="F16" s="71">
        <v>0.08</v>
      </c>
      <c r="G16" s="146">
        <v>0.5</v>
      </c>
      <c r="H16" s="69" t="s">
        <v>69</v>
      </c>
      <c r="I16" s="73">
        <f>P11</f>
        <v>4</v>
      </c>
      <c r="J16" s="45">
        <f>(G16*I16)</f>
        <v>2</v>
      </c>
      <c r="K16" s="74" t="s">
        <v>43</v>
      </c>
      <c r="L16" s="37"/>
      <c r="N16" s="29" t="s">
        <v>80</v>
      </c>
      <c r="O16" s="75"/>
      <c r="P16" s="38">
        <v>1.5</v>
      </c>
    </row>
    <row r="17" spans="2:26">
      <c r="B17" s="39" t="s">
        <v>17</v>
      </c>
      <c r="C17" s="40" t="s">
        <v>102</v>
      </c>
      <c r="D17" s="41"/>
      <c r="E17" s="42">
        <v>0.08</v>
      </c>
      <c r="F17" s="76"/>
      <c r="G17" s="142"/>
      <c r="H17" s="40" t="s">
        <v>44</v>
      </c>
      <c r="I17" s="44">
        <f>P12</f>
        <v>6.5</v>
      </c>
      <c r="J17" s="45">
        <f>(I17*E17)</f>
        <v>0.52</v>
      </c>
      <c r="K17" s="77" t="s">
        <v>41</v>
      </c>
      <c r="L17" s="37"/>
      <c r="N17" s="29" t="s">
        <v>63</v>
      </c>
      <c r="P17" s="38">
        <v>15</v>
      </c>
      <c r="Q17" s="78"/>
    </row>
    <row r="18" spans="2:26">
      <c r="B18" s="39" t="s">
        <v>86</v>
      </c>
      <c r="C18" s="40" t="s">
        <v>101</v>
      </c>
      <c r="D18" s="41">
        <v>4</v>
      </c>
      <c r="E18" s="42">
        <v>12</v>
      </c>
      <c r="F18" s="76">
        <v>1.8</v>
      </c>
      <c r="G18" s="147">
        <v>3</v>
      </c>
      <c r="H18" s="40" t="s">
        <v>69</v>
      </c>
      <c r="I18" s="133">
        <f>P11</f>
        <v>4</v>
      </c>
      <c r="J18" s="45">
        <f>(I18*(F18*G18)+(E18*P12))*D18</f>
        <v>398.4</v>
      </c>
      <c r="K18" s="46" t="s">
        <v>87</v>
      </c>
      <c r="N18" s="29" t="s">
        <v>65</v>
      </c>
      <c r="P18" s="29">
        <v>86.4</v>
      </c>
    </row>
    <row r="19" spans="2:26">
      <c r="B19" s="39" t="s">
        <v>181</v>
      </c>
      <c r="C19" s="40" t="s">
        <v>100</v>
      </c>
      <c r="D19" s="41">
        <v>3</v>
      </c>
      <c r="E19" s="42">
        <v>8</v>
      </c>
      <c r="F19" s="76"/>
      <c r="G19" s="147"/>
      <c r="H19" s="40" t="s">
        <v>44</v>
      </c>
      <c r="I19" s="44">
        <f>P19</f>
        <v>4</v>
      </c>
      <c r="J19" s="45">
        <f>D19*(I19*E19)</f>
        <v>96</v>
      </c>
      <c r="K19" s="46" t="s">
        <v>106</v>
      </c>
      <c r="N19" s="29" t="s">
        <v>179</v>
      </c>
      <c r="P19" s="148">
        <v>4</v>
      </c>
    </row>
    <row r="20" spans="2:26" ht="13.5" thickBot="1">
      <c r="B20" s="47" t="s">
        <v>14</v>
      </c>
      <c r="C20" s="149"/>
      <c r="D20" s="84"/>
      <c r="E20" s="50">
        <f>SUM(E14:E19)</f>
        <v>20.34</v>
      </c>
      <c r="F20" s="50">
        <f>SUM(F14:F18)</f>
        <v>1.97</v>
      </c>
      <c r="G20" s="150"/>
      <c r="H20" s="48"/>
      <c r="I20" s="151"/>
      <c r="J20" s="86">
        <f>SUM(J14:J19)</f>
        <v>500.09</v>
      </c>
      <c r="K20" s="53"/>
      <c r="L20" s="37"/>
      <c r="N20" s="29" t="s">
        <v>96</v>
      </c>
      <c r="P20" s="38">
        <v>16</v>
      </c>
    </row>
    <row r="21" spans="2:26">
      <c r="B21" s="3" t="s">
        <v>18</v>
      </c>
      <c r="C21" s="34"/>
      <c r="D21" s="35"/>
      <c r="E21" s="65"/>
      <c r="F21" s="65"/>
      <c r="G21" s="145"/>
      <c r="H21" s="63"/>
      <c r="I21" s="67"/>
      <c r="J21" s="67"/>
      <c r="K21" s="36"/>
      <c r="L21" s="37"/>
      <c r="N21" s="29" t="s">
        <v>97</v>
      </c>
      <c r="P21" s="38">
        <v>0.35</v>
      </c>
    </row>
    <row r="22" spans="2:26">
      <c r="B22" s="68" t="s">
        <v>107</v>
      </c>
      <c r="C22" s="69" t="s">
        <v>108</v>
      </c>
      <c r="D22" s="70">
        <v>1</v>
      </c>
      <c r="E22" s="71">
        <v>24</v>
      </c>
      <c r="F22" s="71"/>
      <c r="G22" s="146"/>
      <c r="H22" s="69" t="s">
        <v>44</v>
      </c>
      <c r="I22" s="73">
        <f>P19</f>
        <v>4</v>
      </c>
      <c r="J22" s="45">
        <f>I22*E22</f>
        <v>96</v>
      </c>
      <c r="K22" s="74" t="s">
        <v>106</v>
      </c>
      <c r="L22" s="37"/>
      <c r="O22" s="75"/>
      <c r="Q22" s="75"/>
    </row>
    <row r="23" spans="2:26">
      <c r="B23" s="68" t="s">
        <v>109</v>
      </c>
      <c r="C23" s="69" t="s">
        <v>108</v>
      </c>
      <c r="D23" s="83"/>
      <c r="E23" s="71">
        <v>1.5</v>
      </c>
      <c r="F23" s="71"/>
      <c r="G23" s="146"/>
      <c r="H23" s="69" t="s">
        <v>44</v>
      </c>
      <c r="I23" s="73">
        <f>P12</f>
        <v>6.5</v>
      </c>
      <c r="J23" s="44">
        <f>(I23*E23)</f>
        <v>9.75</v>
      </c>
      <c r="K23" s="74" t="s">
        <v>110</v>
      </c>
      <c r="L23" s="37"/>
      <c r="O23" s="75"/>
      <c r="P23" s="37"/>
      <c r="Q23" s="28"/>
      <c r="R23" s="28"/>
      <c r="S23" s="88"/>
      <c r="T23" s="88"/>
      <c r="U23" s="37"/>
      <c r="V23" s="28"/>
      <c r="W23" s="89"/>
      <c r="X23" s="89"/>
      <c r="Y23" s="37"/>
      <c r="Z23" s="37"/>
    </row>
    <row r="24" spans="2:26" ht="13.5" thickBot="1">
      <c r="B24" s="47" t="s">
        <v>21</v>
      </c>
      <c r="C24" s="48" t="s">
        <v>51</v>
      </c>
      <c r="D24" s="84"/>
      <c r="E24" s="85">
        <v>0.05</v>
      </c>
      <c r="F24" s="85">
        <v>0.05</v>
      </c>
      <c r="G24" s="143"/>
      <c r="H24" s="48" t="s">
        <v>69</v>
      </c>
      <c r="I24" s="152">
        <f>P14/5500</f>
        <v>9.0909090909090905E-3</v>
      </c>
      <c r="J24" s="44">
        <f>I24*E44</f>
        <v>59.090909090909086</v>
      </c>
      <c r="K24" s="87" t="s">
        <v>47</v>
      </c>
      <c r="L24" s="37"/>
      <c r="O24" s="75"/>
      <c r="Q24" s="75">
        <v>1</v>
      </c>
    </row>
    <row r="25" spans="2:26" ht="13.5" thickBot="1">
      <c r="B25" s="26" t="s">
        <v>14</v>
      </c>
      <c r="C25" s="79"/>
      <c r="D25" s="90"/>
      <c r="E25" s="91">
        <f>SUM(E22:E24)</f>
        <v>25.55</v>
      </c>
      <c r="F25" s="91">
        <f>SUM(F22:F24)</f>
        <v>0.05</v>
      </c>
      <c r="G25" s="144"/>
      <c r="H25" s="92"/>
      <c r="I25" s="93"/>
      <c r="J25" s="61">
        <f>SUM(J22:J24)</f>
        <v>164.84090909090909</v>
      </c>
      <c r="K25" s="94"/>
      <c r="L25" s="37"/>
      <c r="O25" s="96"/>
      <c r="Q25" s="75"/>
    </row>
    <row r="26" spans="2:26">
      <c r="B26" s="3" t="s">
        <v>22</v>
      </c>
      <c r="C26" s="95"/>
      <c r="D26" s="35"/>
      <c r="E26" s="34"/>
      <c r="F26" s="34"/>
      <c r="G26" s="145"/>
      <c r="H26" s="63"/>
      <c r="I26" s="67"/>
      <c r="J26" s="67"/>
      <c r="K26" s="36"/>
      <c r="L26" s="37"/>
    </row>
    <row r="27" spans="2:26">
      <c r="B27" s="68" t="s">
        <v>23</v>
      </c>
      <c r="C27" s="97"/>
      <c r="D27" s="83"/>
      <c r="E27" s="98"/>
      <c r="F27" s="98"/>
      <c r="G27" s="146">
        <f>P21</f>
        <v>0.35</v>
      </c>
      <c r="H27" s="69" t="s">
        <v>45</v>
      </c>
      <c r="I27" s="73">
        <f>P20</f>
        <v>16</v>
      </c>
      <c r="J27" s="45">
        <f>(I27*G27)</f>
        <v>5.6</v>
      </c>
      <c r="K27" s="74" t="s">
        <v>78</v>
      </c>
      <c r="L27" s="37"/>
    </row>
    <row r="28" spans="2:26">
      <c r="B28" s="68" t="s">
        <v>75</v>
      </c>
      <c r="C28" s="97"/>
      <c r="D28" s="83"/>
      <c r="E28" s="98"/>
      <c r="F28" s="98"/>
      <c r="G28" s="146">
        <f>O29</f>
        <v>40</v>
      </c>
      <c r="H28" s="69" t="s">
        <v>45</v>
      </c>
      <c r="I28" s="73">
        <f>Q29</f>
        <v>1.26</v>
      </c>
      <c r="J28" s="45">
        <f>(I28*G28)</f>
        <v>50.4</v>
      </c>
      <c r="K28" s="87" t="s">
        <v>206</v>
      </c>
      <c r="L28" s="37"/>
      <c r="O28" s="75" t="s">
        <v>85</v>
      </c>
      <c r="P28" s="75" t="s">
        <v>8</v>
      </c>
      <c r="Q28" s="75" t="s">
        <v>64</v>
      </c>
    </row>
    <row r="29" spans="2:26">
      <c r="B29" s="68" t="s">
        <v>76</v>
      </c>
      <c r="C29" s="97"/>
      <c r="D29" s="83"/>
      <c r="E29" s="98"/>
      <c r="F29" s="98"/>
      <c r="G29" s="146">
        <f>O30</f>
        <v>50</v>
      </c>
      <c r="H29" s="69" t="s">
        <v>45</v>
      </c>
      <c r="I29" s="73">
        <f>Q30</f>
        <v>1.1399999999999999</v>
      </c>
      <c r="J29" s="45">
        <f>(I29*G29)</f>
        <v>56.999999999999993</v>
      </c>
      <c r="K29" s="87" t="s">
        <v>185</v>
      </c>
      <c r="L29" s="37"/>
      <c r="N29" s="183" t="s">
        <v>230</v>
      </c>
      <c r="O29" s="75">
        <v>40</v>
      </c>
      <c r="P29" s="38">
        <f>(Q29*O29)</f>
        <v>50.4</v>
      </c>
      <c r="Q29" s="78">
        <v>1.26</v>
      </c>
    </row>
    <row r="30" spans="2:26">
      <c r="B30" s="68" t="s">
        <v>208</v>
      </c>
      <c r="C30" s="97"/>
      <c r="D30" s="83"/>
      <c r="E30" s="98"/>
      <c r="F30" s="98"/>
      <c r="G30" s="146">
        <f>O31</f>
        <v>0</v>
      </c>
      <c r="H30" s="69" t="s">
        <v>45</v>
      </c>
      <c r="I30" s="73">
        <f>Q31</f>
        <v>0</v>
      </c>
      <c r="J30" s="45">
        <f>P31</f>
        <v>0</v>
      </c>
      <c r="K30" s="87" t="s">
        <v>207</v>
      </c>
      <c r="L30" s="37"/>
      <c r="N30" s="184" t="s">
        <v>98</v>
      </c>
      <c r="O30" s="75">
        <v>50</v>
      </c>
      <c r="P30" s="38">
        <f>(Q30*O30)</f>
        <v>56.999999999999993</v>
      </c>
      <c r="Q30" s="78">
        <v>1.1399999999999999</v>
      </c>
    </row>
    <row r="31" spans="2:26">
      <c r="B31" s="68" t="s">
        <v>80</v>
      </c>
      <c r="C31" s="97"/>
      <c r="D31" s="70">
        <v>1</v>
      </c>
      <c r="E31" s="98"/>
      <c r="F31" s="98"/>
      <c r="G31" s="146"/>
      <c r="H31" s="69" t="s">
        <v>69</v>
      </c>
      <c r="I31" s="73">
        <f>P16</f>
        <v>1.5</v>
      </c>
      <c r="J31" s="45">
        <f>P16</f>
        <v>1.5</v>
      </c>
      <c r="K31" s="74" t="s">
        <v>81</v>
      </c>
      <c r="L31" s="37"/>
      <c r="N31" s="185"/>
      <c r="O31" s="75"/>
      <c r="P31" s="165"/>
      <c r="Q31" s="78"/>
    </row>
    <row r="32" spans="2:26">
      <c r="B32" s="39" t="s">
        <v>24</v>
      </c>
      <c r="C32" s="99"/>
      <c r="D32" s="100"/>
      <c r="E32" s="101"/>
      <c r="F32" s="101"/>
      <c r="G32" s="142">
        <v>0.5</v>
      </c>
      <c r="H32" s="40" t="s">
        <v>45</v>
      </c>
      <c r="I32" s="44">
        <f>P17</f>
        <v>15</v>
      </c>
      <c r="J32" s="45">
        <f>(I32*G32)</f>
        <v>7.5</v>
      </c>
      <c r="K32" s="46" t="s">
        <v>49</v>
      </c>
      <c r="L32" s="37"/>
    </row>
    <row r="33" spans="2:12" ht="13.5" thickBot="1">
      <c r="B33" s="102" t="s">
        <v>57</v>
      </c>
      <c r="C33" s="103"/>
      <c r="D33" s="164">
        <v>1</v>
      </c>
      <c r="E33" s="105"/>
      <c r="F33" s="105"/>
      <c r="G33" s="153"/>
      <c r="H33" s="106" t="s">
        <v>69</v>
      </c>
      <c r="I33" s="52">
        <f>P18</f>
        <v>86.4</v>
      </c>
      <c r="J33" s="86">
        <f>P18</f>
        <v>86.4</v>
      </c>
      <c r="K33" s="53" t="s">
        <v>89</v>
      </c>
      <c r="L33" s="37"/>
    </row>
    <row r="34" spans="2:12" ht="13.5" thickBot="1">
      <c r="B34" s="54" t="s">
        <v>14</v>
      </c>
      <c r="C34" s="107"/>
      <c r="D34" s="80"/>
      <c r="E34" s="79"/>
      <c r="F34" s="79"/>
      <c r="G34" s="79"/>
      <c r="H34" s="79"/>
      <c r="I34" s="79"/>
      <c r="J34" s="61">
        <f>SUM(J27:J33)</f>
        <v>208.4</v>
      </c>
      <c r="K34" s="62"/>
      <c r="L34" s="37"/>
    </row>
    <row r="35" spans="2:12" ht="13.5" thickBot="1">
      <c r="B35" s="54" t="s">
        <v>25</v>
      </c>
      <c r="C35" s="108"/>
      <c r="D35" s="80"/>
      <c r="E35" s="79"/>
      <c r="F35" s="79"/>
      <c r="G35" s="79"/>
      <c r="H35" s="79"/>
      <c r="I35" s="79"/>
      <c r="J35" s="61">
        <f>(J12+J20+J25+J34)</f>
        <v>903.82590909090902</v>
      </c>
      <c r="K35" s="62"/>
      <c r="L35" s="37"/>
    </row>
    <row r="36" spans="2:12">
      <c r="B36" s="3" t="s">
        <v>26</v>
      </c>
      <c r="C36" s="95"/>
      <c r="D36" s="35"/>
      <c r="E36" s="34"/>
      <c r="F36" s="34"/>
      <c r="G36" s="34"/>
      <c r="H36" s="34"/>
      <c r="I36" s="34"/>
      <c r="J36" s="67"/>
      <c r="K36" s="36"/>
      <c r="L36" s="37"/>
    </row>
    <row r="37" spans="2:12">
      <c r="B37" s="39" t="s">
        <v>27</v>
      </c>
      <c r="C37" s="99"/>
      <c r="D37" s="100"/>
      <c r="E37" s="101"/>
      <c r="F37" s="101"/>
      <c r="G37" s="101"/>
      <c r="H37" s="101"/>
      <c r="I37" s="101"/>
      <c r="J37" s="44">
        <f>J35*0.05</f>
        <v>45.191295454545454</v>
      </c>
      <c r="K37" s="46"/>
      <c r="L37" s="37"/>
    </row>
    <row r="38" spans="2:12">
      <c r="B38" s="39" t="s">
        <v>28</v>
      </c>
      <c r="C38" s="99"/>
      <c r="D38" s="100"/>
      <c r="E38" s="101"/>
      <c r="F38" s="101"/>
      <c r="G38" s="101"/>
      <c r="H38" s="101"/>
      <c r="I38" s="101"/>
      <c r="J38" s="44">
        <f>P15</f>
        <v>150</v>
      </c>
      <c r="K38" s="46"/>
      <c r="L38" s="37"/>
    </row>
    <row r="39" spans="2:12">
      <c r="B39" s="39" t="s">
        <v>29</v>
      </c>
      <c r="C39" s="99"/>
      <c r="D39" s="100"/>
      <c r="E39" s="101"/>
      <c r="F39" s="101"/>
      <c r="G39" s="101"/>
      <c r="H39" s="101"/>
      <c r="I39" s="101"/>
      <c r="J39" s="44">
        <f>((J35+J37+J38)*0.07)</f>
        <v>76.931204318181813</v>
      </c>
      <c r="K39" s="46"/>
      <c r="L39" s="37"/>
    </row>
    <row r="40" spans="2:12">
      <c r="B40" s="109" t="s">
        <v>30</v>
      </c>
      <c r="C40" s="97"/>
      <c r="D40" s="110"/>
      <c r="E40" s="111"/>
      <c r="F40" s="111"/>
      <c r="G40" s="111"/>
      <c r="H40" s="111"/>
      <c r="I40" s="111"/>
      <c r="J40" s="112">
        <f>((J35+J37+J38)*0.03)</f>
        <v>32.970516136363635</v>
      </c>
      <c r="K40" s="87"/>
      <c r="L40" s="37"/>
    </row>
    <row r="41" spans="2:12" ht="13.5" thickBot="1">
      <c r="B41" s="113" t="s">
        <v>14</v>
      </c>
      <c r="C41" s="107"/>
      <c r="D41" s="114"/>
      <c r="E41" s="115"/>
      <c r="F41" s="115"/>
      <c r="G41" s="115"/>
      <c r="H41" s="115"/>
      <c r="I41" s="115"/>
      <c r="J41" s="116">
        <f>SUM(J37:J40)</f>
        <v>305.09301590909092</v>
      </c>
      <c r="K41" s="117"/>
      <c r="L41" s="37"/>
    </row>
    <row r="42" spans="2:12" ht="13.5" thickBot="1">
      <c r="B42" s="2" t="s">
        <v>31</v>
      </c>
      <c r="C42" s="108"/>
      <c r="D42" s="80"/>
      <c r="E42" s="58">
        <v>1.32</v>
      </c>
      <c r="F42" s="58">
        <v>0.81</v>
      </c>
      <c r="G42" s="79"/>
      <c r="H42" s="79"/>
      <c r="I42" s="79"/>
      <c r="J42" s="61">
        <f>(J35+J41)</f>
        <v>1208.9189249999999</v>
      </c>
      <c r="K42" s="62"/>
      <c r="L42" s="37"/>
    </row>
    <row r="43" spans="2:12" ht="13.5" thickBot="1">
      <c r="B43" s="37"/>
      <c r="C43" s="37"/>
      <c r="D43" s="37"/>
      <c r="E43" s="118"/>
      <c r="F43" s="118"/>
      <c r="G43" s="37"/>
      <c r="H43" s="37"/>
      <c r="I43" s="37"/>
      <c r="J43" s="37"/>
      <c r="K43" s="37"/>
      <c r="L43" s="37"/>
    </row>
    <row r="44" spans="2:12">
      <c r="B44" s="119" t="s">
        <v>32</v>
      </c>
      <c r="C44" s="120" t="s">
        <v>67</v>
      </c>
      <c r="D44" s="64"/>
      <c r="E44" s="121">
        <v>6500</v>
      </c>
      <c r="F44" s="64"/>
      <c r="G44" s="122"/>
      <c r="H44" s="122"/>
      <c r="I44" s="122"/>
      <c r="J44" s="122"/>
      <c r="K44" s="36"/>
      <c r="L44" s="37"/>
    </row>
    <row r="45" spans="2:12">
      <c r="B45" s="39" t="s">
        <v>33</v>
      </c>
      <c r="C45" s="123" t="s">
        <v>68</v>
      </c>
      <c r="D45" s="123"/>
      <c r="E45" s="124">
        <v>20</v>
      </c>
      <c r="F45" s="125"/>
      <c r="G45" s="37" t="s">
        <v>111</v>
      </c>
      <c r="H45" s="37"/>
      <c r="I45" s="37"/>
      <c r="J45" s="37"/>
      <c r="K45" s="87"/>
      <c r="L45" s="37"/>
    </row>
    <row r="46" spans="2:12">
      <c r="B46" s="39" t="s">
        <v>34</v>
      </c>
      <c r="C46" s="123" t="s">
        <v>68</v>
      </c>
      <c r="D46" s="123"/>
      <c r="E46" s="124">
        <f>(J42-E45)</f>
        <v>1188.9189249999999</v>
      </c>
      <c r="F46" s="125"/>
      <c r="G46" s="126"/>
      <c r="H46" s="126"/>
      <c r="I46" s="126"/>
      <c r="J46" s="126"/>
      <c r="K46" s="46"/>
      <c r="L46" s="37"/>
    </row>
    <row r="47" spans="2:12">
      <c r="B47" s="39" t="s">
        <v>34</v>
      </c>
      <c r="C47" s="123" t="s">
        <v>35</v>
      </c>
      <c r="D47" s="123"/>
      <c r="E47" s="177">
        <f>(E46/E44)</f>
        <v>0.18291060384615385</v>
      </c>
      <c r="F47" s="125"/>
      <c r="G47" s="37"/>
      <c r="H47" s="37"/>
      <c r="I47" s="37"/>
      <c r="J47" s="37"/>
      <c r="K47" s="87"/>
      <c r="L47" s="37"/>
    </row>
    <row r="48" spans="2:12" ht="13.5" thickBot="1">
      <c r="B48" s="113" t="s">
        <v>82</v>
      </c>
      <c r="C48" s="127" t="s">
        <v>35</v>
      </c>
      <c r="D48" s="127"/>
      <c r="E48" s="128">
        <f>E47*1.3</f>
        <v>0.237783785</v>
      </c>
      <c r="F48" s="129"/>
      <c r="G48" s="103"/>
      <c r="H48" s="103"/>
      <c r="I48" s="103"/>
      <c r="J48" s="103"/>
      <c r="K48" s="130"/>
      <c r="L48" s="37"/>
    </row>
    <row r="49" spans="2:12">
      <c r="B49" s="37"/>
      <c r="C49" s="28"/>
      <c r="D49" s="28"/>
      <c r="E49" s="131"/>
      <c r="F49" s="131"/>
      <c r="G49" s="37"/>
      <c r="H49" s="37"/>
      <c r="I49" s="37"/>
      <c r="J49" s="37"/>
      <c r="K49" s="37"/>
      <c r="L49" s="37"/>
    </row>
    <row r="50" spans="2:12">
      <c r="B50" s="37"/>
      <c r="C50" s="28"/>
      <c r="D50" s="28"/>
      <c r="E50" s="131"/>
      <c r="F50" s="131"/>
      <c r="G50" s="37"/>
      <c r="H50" s="37"/>
      <c r="I50" s="37"/>
      <c r="J50" s="37"/>
      <c r="K50" s="37"/>
      <c r="L50" s="37"/>
    </row>
    <row r="51" spans="2:12">
      <c r="B51" s="29" t="s">
        <v>83</v>
      </c>
      <c r="L51" s="37"/>
    </row>
    <row r="52" spans="2:12">
      <c r="B52" s="29" t="s">
        <v>218</v>
      </c>
    </row>
    <row r="73" spans="9:10">
      <c r="I73" s="205"/>
      <c r="J73" s="205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  <row r="78" spans="9:10">
      <c r="I78" s="196"/>
      <c r="J78" s="196"/>
    </row>
    <row r="79" spans="9:10">
      <c r="I79" s="196"/>
      <c r="J79" s="196"/>
    </row>
  </sheetData>
  <customSheetViews>
    <customSheetView guid="{8B6B86C0-2F1B-11D5-9D92-00606708EF55}" scale="75" showRuler="0" topLeftCell="A17">
      <selection activeCell="A35" sqref="A35"/>
      <pageMargins left="0.74803149606299213" right="0.74803149606299213" top="0.19685039370078741" bottom="0.19685039370078741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8:J78"/>
    <mergeCell ref="B1:I1"/>
    <mergeCell ref="I79:J79"/>
    <mergeCell ref="I73:J73"/>
    <mergeCell ref="I74:J74"/>
    <mergeCell ref="I75:J75"/>
    <mergeCell ref="C3:D5"/>
    <mergeCell ref="E3:F3"/>
    <mergeCell ref="E4:F4"/>
    <mergeCell ref="I76:J76"/>
    <mergeCell ref="I77:J77"/>
  </mergeCells>
  <phoneticPr fontId="2" type="noConversion"/>
  <printOptions horizontalCentered="1" verticalCentered="1"/>
  <pageMargins left="0.74803149606299213" right="0.74803149606299213" top="0.19685039370078741" bottom="0.19685039370078741" header="0.51181102362204722" footer="0.51181102362204722"/>
  <pageSetup paperSize="9" scale="84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9"/>
  <sheetViews>
    <sheetView workbookViewId="0">
      <selection activeCell="N4" sqref="N4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7" width="14.28515625" style="29" customWidth="1"/>
    <col min="8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237</v>
      </c>
      <c r="C1" s="194"/>
      <c r="D1" s="194"/>
      <c r="E1" s="194"/>
      <c r="F1" s="194"/>
      <c r="G1" s="194"/>
      <c r="H1" s="194"/>
      <c r="I1" s="194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112</v>
      </c>
      <c r="D7" s="41">
        <v>1</v>
      </c>
      <c r="E7" s="42">
        <v>0.28000000000000003</v>
      </c>
      <c r="F7" s="42">
        <v>0.28000000000000003</v>
      </c>
      <c r="G7" s="43">
        <v>2</v>
      </c>
      <c r="H7" s="40" t="s">
        <v>69</v>
      </c>
      <c r="I7" s="44">
        <f>P11</f>
        <v>4</v>
      </c>
      <c r="J7" s="45">
        <f>(G7*I7)+(E7*P12)</f>
        <v>9.82</v>
      </c>
      <c r="K7" s="46" t="s">
        <v>37</v>
      </c>
      <c r="L7" s="37"/>
      <c r="P7" s="38"/>
    </row>
    <row r="8" spans="2:16">
      <c r="B8" s="39" t="s">
        <v>11</v>
      </c>
      <c r="C8" s="40" t="s">
        <v>113</v>
      </c>
      <c r="D8" s="41"/>
      <c r="E8" s="42">
        <v>0.09</v>
      </c>
      <c r="F8" s="42">
        <v>0.09</v>
      </c>
      <c r="G8" s="43">
        <v>1.5</v>
      </c>
      <c r="H8" s="40" t="s">
        <v>69</v>
      </c>
      <c r="I8" s="44">
        <f>P11</f>
        <v>4</v>
      </c>
      <c r="J8" s="45">
        <f>(I8*G8)+(P12*E8)</f>
        <v>6.585</v>
      </c>
      <c r="K8" s="46" t="s">
        <v>39</v>
      </c>
      <c r="L8" s="37"/>
      <c r="P8" s="38"/>
    </row>
    <row r="9" spans="2:16">
      <c r="B9" s="39" t="s">
        <v>12</v>
      </c>
      <c r="C9" s="40" t="s">
        <v>113</v>
      </c>
      <c r="D9" s="41">
        <v>1</v>
      </c>
      <c r="E9" s="42">
        <v>0.09</v>
      </c>
      <c r="F9" s="42">
        <v>0.09</v>
      </c>
      <c r="G9" s="43">
        <v>1.5</v>
      </c>
      <c r="H9" s="40" t="s">
        <v>69</v>
      </c>
      <c r="I9" s="44">
        <f>P11</f>
        <v>4</v>
      </c>
      <c r="J9" s="45">
        <f>(I9*G9)+(P12*E9)</f>
        <v>6.585</v>
      </c>
      <c r="K9" s="46" t="s">
        <v>38</v>
      </c>
      <c r="L9" s="37"/>
      <c r="P9" s="38"/>
    </row>
    <row r="10" spans="2:16">
      <c r="B10" s="39" t="s">
        <v>13</v>
      </c>
      <c r="C10" s="40" t="s">
        <v>36</v>
      </c>
      <c r="D10" s="41">
        <v>1</v>
      </c>
      <c r="E10" s="42">
        <v>0.1</v>
      </c>
      <c r="F10" s="42">
        <v>0.1</v>
      </c>
      <c r="G10" s="43">
        <v>1</v>
      </c>
      <c r="H10" s="40" t="s">
        <v>69</v>
      </c>
      <c r="I10" s="44">
        <f>P11</f>
        <v>4</v>
      </c>
      <c r="J10" s="45">
        <f>(I10*G10)+(P11*E10)</f>
        <v>4.4000000000000004</v>
      </c>
      <c r="K10" s="46" t="s">
        <v>168</v>
      </c>
      <c r="L10" s="37"/>
      <c r="P10" s="29" t="s">
        <v>225</v>
      </c>
    </row>
    <row r="11" spans="2:16" ht="13.5" thickBot="1">
      <c r="B11" s="47" t="s">
        <v>13</v>
      </c>
      <c r="C11" s="48" t="s">
        <v>36</v>
      </c>
      <c r="D11" s="49"/>
      <c r="E11" s="50">
        <v>0.1</v>
      </c>
      <c r="F11" s="50"/>
      <c r="G11" s="51"/>
      <c r="H11" s="48" t="s">
        <v>44</v>
      </c>
      <c r="I11" s="52">
        <f>P12</f>
        <v>6.5</v>
      </c>
      <c r="J11" s="45">
        <f>P12*E11</f>
        <v>0.65</v>
      </c>
      <c r="K11" s="53" t="s">
        <v>167</v>
      </c>
      <c r="L11" s="37"/>
      <c r="N11" s="29" t="s">
        <v>88</v>
      </c>
      <c r="P11" s="38">
        <v>4</v>
      </c>
    </row>
    <row r="12" spans="2:16" ht="13.5" thickBot="1">
      <c r="B12" s="54" t="s">
        <v>14</v>
      </c>
      <c r="C12" s="55"/>
      <c r="D12" s="56"/>
      <c r="E12" s="57">
        <f>SUM(E7:E11)</f>
        <v>0.65999999999999992</v>
      </c>
      <c r="F12" s="58">
        <f>SUM(F7:F11)</f>
        <v>0.55999999999999994</v>
      </c>
      <c r="G12" s="59"/>
      <c r="H12" s="56"/>
      <c r="I12" s="60"/>
      <c r="J12" s="61">
        <f>SUM(J7:J11)</f>
        <v>28.04</v>
      </c>
      <c r="K12" s="62"/>
      <c r="L12" s="37"/>
      <c r="N12" s="29" t="s">
        <v>178</v>
      </c>
      <c r="P12" s="38">
        <v>6.5</v>
      </c>
    </row>
    <row r="13" spans="2:16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62</v>
      </c>
      <c r="P13" s="38">
        <v>12</v>
      </c>
    </row>
    <row r="14" spans="2:16">
      <c r="B14" s="68" t="s">
        <v>16</v>
      </c>
      <c r="C14" s="69" t="s">
        <v>114</v>
      </c>
      <c r="D14" s="70">
        <v>1</v>
      </c>
      <c r="E14" s="71">
        <v>0.09</v>
      </c>
      <c r="F14" s="71">
        <v>0.09</v>
      </c>
      <c r="G14" s="72">
        <v>0.5</v>
      </c>
      <c r="H14" s="69" t="s">
        <v>69</v>
      </c>
      <c r="I14" s="73">
        <f>P11</f>
        <v>4</v>
      </c>
      <c r="J14" s="45">
        <f>(P12*E14)+(G14*I14)</f>
        <v>2.585</v>
      </c>
      <c r="K14" s="74" t="s">
        <v>42</v>
      </c>
      <c r="L14" s="37"/>
      <c r="N14" s="29" t="s">
        <v>21</v>
      </c>
      <c r="P14" s="38">
        <v>50</v>
      </c>
    </row>
    <row r="15" spans="2:16">
      <c r="B15" s="39" t="s">
        <v>16</v>
      </c>
      <c r="C15" s="40" t="s">
        <v>114</v>
      </c>
      <c r="D15" s="41"/>
      <c r="E15" s="42">
        <v>0.09</v>
      </c>
      <c r="F15" s="42"/>
      <c r="G15" s="43"/>
      <c r="H15" s="40" t="s">
        <v>44</v>
      </c>
      <c r="I15" s="44">
        <f>P12</f>
        <v>6.5</v>
      </c>
      <c r="J15" s="44">
        <f>I15*E15</f>
        <v>0.58499999999999996</v>
      </c>
      <c r="K15" s="46" t="s">
        <v>41</v>
      </c>
      <c r="L15" s="37"/>
      <c r="N15" s="29" t="s">
        <v>28</v>
      </c>
      <c r="P15" s="38">
        <v>150</v>
      </c>
    </row>
    <row r="16" spans="2:16">
      <c r="B16" s="68" t="s">
        <v>17</v>
      </c>
      <c r="C16" s="69" t="s">
        <v>113</v>
      </c>
      <c r="D16" s="70">
        <v>1</v>
      </c>
      <c r="E16" s="71">
        <v>0.09</v>
      </c>
      <c r="F16" s="71">
        <v>0.09</v>
      </c>
      <c r="G16" s="72">
        <v>0.5</v>
      </c>
      <c r="H16" s="69" t="s">
        <v>69</v>
      </c>
      <c r="I16" s="73">
        <f>P11</f>
        <v>4</v>
      </c>
      <c r="J16" s="45">
        <f>(P12*E16)+(G16*I16)</f>
        <v>2.585</v>
      </c>
      <c r="K16" s="74" t="s">
        <v>43</v>
      </c>
      <c r="L16" s="37"/>
      <c r="N16" s="29" t="s">
        <v>80</v>
      </c>
      <c r="O16" s="75"/>
      <c r="P16" s="38">
        <v>1.5</v>
      </c>
    </row>
    <row r="17" spans="2:26">
      <c r="B17" s="39" t="s">
        <v>17</v>
      </c>
      <c r="C17" s="40" t="s">
        <v>113</v>
      </c>
      <c r="D17" s="41"/>
      <c r="E17" s="42">
        <v>0.09</v>
      </c>
      <c r="F17" s="76"/>
      <c r="G17" s="43"/>
      <c r="H17" s="40" t="s">
        <v>44</v>
      </c>
      <c r="I17" s="44">
        <f>P12</f>
        <v>6.5</v>
      </c>
      <c r="J17" s="45">
        <f>(I17*E17)</f>
        <v>0.58499999999999996</v>
      </c>
      <c r="K17" s="77" t="s">
        <v>41</v>
      </c>
      <c r="L17" s="37"/>
      <c r="N17" s="29" t="s">
        <v>63</v>
      </c>
      <c r="P17" s="38">
        <v>15</v>
      </c>
      <c r="Q17" s="78"/>
    </row>
    <row r="18" spans="2:26">
      <c r="B18" s="39" t="s">
        <v>99</v>
      </c>
      <c r="C18" s="40" t="s">
        <v>115</v>
      </c>
      <c r="D18" s="41"/>
      <c r="E18" s="42">
        <v>8</v>
      </c>
      <c r="F18" s="76"/>
      <c r="G18" s="132"/>
      <c r="H18" s="40" t="s">
        <v>44</v>
      </c>
      <c r="I18" s="133">
        <f>P18</f>
        <v>5</v>
      </c>
      <c r="J18" s="45">
        <f>I18*E18</f>
        <v>40</v>
      </c>
      <c r="K18" s="46"/>
      <c r="L18" s="37"/>
      <c r="N18" s="29" t="s">
        <v>179</v>
      </c>
      <c r="P18" s="38">
        <v>5</v>
      </c>
      <c r="Q18" s="78"/>
    </row>
    <row r="19" spans="2:26" ht="13.5" thickBot="1">
      <c r="B19" s="39" t="s">
        <v>86</v>
      </c>
      <c r="C19" s="40" t="s">
        <v>51</v>
      </c>
      <c r="D19" s="41">
        <v>2</v>
      </c>
      <c r="E19" s="42">
        <v>0.75</v>
      </c>
      <c r="F19" s="76">
        <v>3</v>
      </c>
      <c r="G19" s="132">
        <v>3</v>
      </c>
      <c r="H19" s="40" t="s">
        <v>69</v>
      </c>
      <c r="I19" s="133">
        <f>P11</f>
        <v>4</v>
      </c>
      <c r="J19" s="45">
        <f>I19*(F19*G19)+(E19*P12)</f>
        <v>40.875</v>
      </c>
      <c r="K19" s="46" t="s">
        <v>87</v>
      </c>
      <c r="N19" s="29" t="s">
        <v>65</v>
      </c>
      <c r="P19" s="38">
        <v>36</v>
      </c>
    </row>
    <row r="20" spans="2:26" ht="13.5" thickBot="1">
      <c r="B20" s="54" t="s">
        <v>14</v>
      </c>
      <c r="C20" s="79"/>
      <c r="D20" s="80"/>
      <c r="E20" s="58">
        <f>SUM(E14:E19)</f>
        <v>9.11</v>
      </c>
      <c r="F20" s="58">
        <f>SUM(F14:F19)</f>
        <v>3.18</v>
      </c>
      <c r="G20" s="81"/>
      <c r="H20" s="55"/>
      <c r="I20" s="82"/>
      <c r="J20" s="61">
        <f>SUM(J14:J19)</f>
        <v>87.215000000000003</v>
      </c>
      <c r="K20" s="62"/>
      <c r="L20" s="37"/>
      <c r="N20" s="29" t="s">
        <v>96</v>
      </c>
      <c r="P20" s="38">
        <v>13</v>
      </c>
    </row>
    <row r="21" spans="2:26">
      <c r="B21" s="3" t="s">
        <v>18</v>
      </c>
      <c r="C21" s="34"/>
      <c r="D21" s="35"/>
      <c r="E21" s="65"/>
      <c r="F21" s="65"/>
      <c r="G21" s="66"/>
      <c r="H21" s="63"/>
      <c r="I21" s="67"/>
      <c r="J21" s="67"/>
      <c r="K21" s="36"/>
      <c r="L21" s="37"/>
      <c r="N21" s="29" t="s">
        <v>97</v>
      </c>
      <c r="P21" s="38">
        <v>0.4</v>
      </c>
    </row>
    <row r="22" spans="2:26">
      <c r="B22" s="68" t="s">
        <v>19</v>
      </c>
      <c r="C22" s="69" t="s">
        <v>51</v>
      </c>
      <c r="D22" s="70">
        <v>1</v>
      </c>
      <c r="E22" s="71">
        <v>0.12</v>
      </c>
      <c r="F22" s="71">
        <v>0.12</v>
      </c>
      <c r="G22" s="72"/>
      <c r="H22" s="69" t="s">
        <v>69</v>
      </c>
      <c r="I22" s="73">
        <f>P13</f>
        <v>12</v>
      </c>
      <c r="J22" s="45">
        <f>(I22*D22)</f>
        <v>12</v>
      </c>
      <c r="K22" s="74"/>
      <c r="L22" s="37"/>
      <c r="O22" s="75"/>
      <c r="Q22" s="75"/>
    </row>
    <row r="23" spans="2:26">
      <c r="B23" s="68" t="s">
        <v>116</v>
      </c>
      <c r="C23" s="69" t="s">
        <v>51</v>
      </c>
      <c r="D23" s="83"/>
      <c r="E23" s="71">
        <v>0.12</v>
      </c>
      <c r="F23" s="71"/>
      <c r="G23" s="72"/>
      <c r="H23" s="69" t="s">
        <v>44</v>
      </c>
      <c r="I23" s="73">
        <f>P12</f>
        <v>6.5</v>
      </c>
      <c r="J23" s="44">
        <f>(I23*E23)</f>
        <v>0.78</v>
      </c>
      <c r="K23" s="74" t="s">
        <v>117</v>
      </c>
      <c r="L23" s="37"/>
      <c r="O23" s="75"/>
      <c r="P23" s="37"/>
      <c r="Q23" s="28"/>
      <c r="R23" s="28"/>
      <c r="S23" s="88"/>
      <c r="T23" s="88"/>
      <c r="U23" s="37"/>
      <c r="V23" s="28"/>
      <c r="W23" s="89"/>
      <c r="X23" s="89"/>
      <c r="Y23" s="37"/>
      <c r="Z23" s="37"/>
    </row>
    <row r="24" spans="2:26">
      <c r="B24" s="39" t="s">
        <v>21</v>
      </c>
      <c r="C24" s="40" t="s">
        <v>51</v>
      </c>
      <c r="D24" s="100"/>
      <c r="E24" s="42">
        <v>0.06</v>
      </c>
      <c r="F24" s="42">
        <v>0.06</v>
      </c>
      <c r="G24" s="43"/>
      <c r="H24" s="40" t="s">
        <v>45</v>
      </c>
      <c r="I24" s="44">
        <f>P14/2000</f>
        <v>2.5000000000000001E-2</v>
      </c>
      <c r="J24" s="44">
        <f>I24*E44</f>
        <v>9.375</v>
      </c>
      <c r="K24" s="46" t="s">
        <v>47</v>
      </c>
      <c r="L24" s="37"/>
      <c r="O24" s="75"/>
      <c r="Q24" s="75"/>
    </row>
    <row r="25" spans="2:26" ht="13.5" thickBot="1">
      <c r="B25" s="109" t="s">
        <v>118</v>
      </c>
      <c r="C25" s="48" t="s">
        <v>119</v>
      </c>
      <c r="D25" s="110"/>
      <c r="E25" s="85">
        <v>0.12</v>
      </c>
      <c r="F25" s="85">
        <v>0.12</v>
      </c>
      <c r="G25" s="51"/>
      <c r="H25" s="28" t="s">
        <v>69</v>
      </c>
      <c r="I25" s="86"/>
      <c r="J25" s="112">
        <f>J8+J9</f>
        <v>13.17</v>
      </c>
      <c r="K25" s="87" t="s">
        <v>120</v>
      </c>
      <c r="L25" s="37"/>
      <c r="O25" s="75"/>
      <c r="Q25" s="75"/>
    </row>
    <row r="26" spans="2:26" ht="13.5" thickBot="1">
      <c r="B26" s="26" t="s">
        <v>14</v>
      </c>
      <c r="C26" s="79"/>
      <c r="D26" s="90"/>
      <c r="E26" s="91">
        <f>SUM(E22:E25)</f>
        <v>0.42</v>
      </c>
      <c r="F26" s="91">
        <f>SUM(F22:F24)</f>
        <v>0.18</v>
      </c>
      <c r="G26" s="79"/>
      <c r="H26" s="92"/>
      <c r="I26" s="93"/>
      <c r="J26" s="61">
        <f>SUM(J22:J25)</f>
        <v>35.325000000000003</v>
      </c>
      <c r="K26" s="94"/>
      <c r="L26" s="37"/>
      <c r="O26" s="96"/>
      <c r="Q26" s="75"/>
    </row>
    <row r="27" spans="2:26">
      <c r="B27" s="3" t="s">
        <v>22</v>
      </c>
      <c r="C27" s="95"/>
      <c r="D27" s="35"/>
      <c r="E27" s="34"/>
      <c r="F27" s="34"/>
      <c r="G27" s="34"/>
      <c r="H27" s="63"/>
      <c r="I27" s="67"/>
      <c r="J27" s="67"/>
      <c r="K27" s="36"/>
      <c r="L27" s="37"/>
    </row>
    <row r="28" spans="2:26">
      <c r="B28" s="68" t="s">
        <v>23</v>
      </c>
      <c r="C28" s="97"/>
      <c r="D28" s="83"/>
      <c r="E28" s="98"/>
      <c r="F28" s="98"/>
      <c r="G28" s="72">
        <f>P21</f>
        <v>0.4</v>
      </c>
      <c r="H28" s="69" t="s">
        <v>45</v>
      </c>
      <c r="I28" s="73">
        <f>P20</f>
        <v>13</v>
      </c>
      <c r="J28" s="45">
        <f>(I28*G28)</f>
        <v>5.2</v>
      </c>
      <c r="K28" s="74" t="s">
        <v>78</v>
      </c>
      <c r="L28" s="37"/>
    </row>
    <row r="29" spans="2:26">
      <c r="B29" s="68" t="s">
        <v>75</v>
      </c>
      <c r="C29" s="97"/>
      <c r="D29" s="83"/>
      <c r="E29" s="98"/>
      <c r="F29" s="98"/>
      <c r="G29" s="72">
        <f>O30</f>
        <v>25</v>
      </c>
      <c r="H29" s="69" t="s">
        <v>45</v>
      </c>
      <c r="I29" s="73">
        <f>Q30</f>
        <v>1.21</v>
      </c>
      <c r="J29" s="45">
        <f>(I29*G29)</f>
        <v>30.25</v>
      </c>
      <c r="K29" s="74" t="s">
        <v>122</v>
      </c>
      <c r="L29" s="37"/>
      <c r="O29" s="75" t="s">
        <v>85</v>
      </c>
      <c r="P29" s="75" t="s">
        <v>8</v>
      </c>
      <c r="Q29" s="75" t="s">
        <v>64</v>
      </c>
    </row>
    <row r="30" spans="2:26">
      <c r="B30" s="68" t="s">
        <v>76</v>
      </c>
      <c r="C30" s="97"/>
      <c r="D30" s="83"/>
      <c r="E30" s="98"/>
      <c r="F30" s="98"/>
      <c r="G30" s="72">
        <f>O31</f>
        <v>15</v>
      </c>
      <c r="H30" s="69" t="s">
        <v>45</v>
      </c>
      <c r="I30" s="73">
        <f>Q31</f>
        <v>0.82</v>
      </c>
      <c r="J30" s="45">
        <f>(I30*G30)</f>
        <v>12.299999999999999</v>
      </c>
      <c r="K30" s="74" t="s">
        <v>77</v>
      </c>
      <c r="L30" s="37"/>
      <c r="N30" s="181" t="s">
        <v>227</v>
      </c>
      <c r="O30" s="75">
        <v>25</v>
      </c>
      <c r="P30" s="38">
        <f>(Q30*O30)</f>
        <v>30.25</v>
      </c>
      <c r="Q30" s="78">
        <v>1.21</v>
      </c>
    </row>
    <row r="31" spans="2:26">
      <c r="B31" s="68" t="s">
        <v>80</v>
      </c>
      <c r="C31" s="97"/>
      <c r="D31" s="70">
        <v>1</v>
      </c>
      <c r="E31" s="98"/>
      <c r="F31" s="98"/>
      <c r="G31" s="72"/>
      <c r="H31" s="69" t="s">
        <v>69</v>
      </c>
      <c r="I31" s="73">
        <f>P16</f>
        <v>1.5</v>
      </c>
      <c r="J31" s="45">
        <f>P16</f>
        <v>1.5</v>
      </c>
      <c r="K31" s="74" t="s">
        <v>81</v>
      </c>
      <c r="L31" s="37"/>
      <c r="N31" s="29" t="s">
        <v>79</v>
      </c>
      <c r="O31" s="75">
        <v>15</v>
      </c>
      <c r="P31" s="38">
        <f>(Q31*O31)</f>
        <v>12.299999999999999</v>
      </c>
      <c r="Q31" s="78">
        <v>0.82</v>
      </c>
    </row>
    <row r="32" spans="2:26">
      <c r="B32" s="39" t="s">
        <v>24</v>
      </c>
      <c r="C32" s="99"/>
      <c r="D32" s="100"/>
      <c r="E32" s="101"/>
      <c r="F32" s="101"/>
      <c r="G32" s="101">
        <v>0.2</v>
      </c>
      <c r="H32" s="40" t="s">
        <v>45</v>
      </c>
      <c r="I32" s="44">
        <f>P17</f>
        <v>15</v>
      </c>
      <c r="J32" s="45">
        <f>(I32*G32)</f>
        <v>3</v>
      </c>
      <c r="K32" s="187" t="s">
        <v>228</v>
      </c>
      <c r="L32" s="37"/>
      <c r="Q32" s="78"/>
    </row>
    <row r="33" spans="2:12" ht="13.5" thickBot="1">
      <c r="B33" s="102" t="s">
        <v>57</v>
      </c>
      <c r="C33" s="103"/>
      <c r="D33" s="164">
        <v>1</v>
      </c>
      <c r="E33" s="105"/>
      <c r="F33" s="105"/>
      <c r="G33" s="105"/>
      <c r="H33" s="106" t="s">
        <v>69</v>
      </c>
      <c r="I33" s="52">
        <f>P19</f>
        <v>36</v>
      </c>
      <c r="J33" s="86">
        <f>P19</f>
        <v>36</v>
      </c>
      <c r="K33" s="53" t="s">
        <v>89</v>
      </c>
      <c r="L33" s="37"/>
    </row>
    <row r="34" spans="2:12" ht="13.5" thickBot="1">
      <c r="B34" s="54" t="s">
        <v>14</v>
      </c>
      <c r="C34" s="107"/>
      <c r="D34" s="80"/>
      <c r="E34" s="79"/>
      <c r="F34" s="79"/>
      <c r="G34" s="79"/>
      <c r="H34" s="79"/>
      <c r="I34" s="79"/>
      <c r="J34" s="61">
        <f>SUM(J28:J33)</f>
        <v>88.25</v>
      </c>
      <c r="K34" s="62"/>
      <c r="L34" s="37"/>
    </row>
    <row r="35" spans="2:12" ht="13.5" thickBot="1">
      <c r="B35" s="54" t="s">
        <v>25</v>
      </c>
      <c r="C35" s="108"/>
      <c r="D35" s="80"/>
      <c r="E35" s="79"/>
      <c r="F35" s="79"/>
      <c r="G35" s="79"/>
      <c r="H35" s="79"/>
      <c r="I35" s="79"/>
      <c r="J35" s="61">
        <f>(J12+J20+J26+J34)</f>
        <v>238.82999999999998</v>
      </c>
      <c r="K35" s="62"/>
      <c r="L35" s="37"/>
    </row>
    <row r="36" spans="2:12">
      <c r="B36" s="3" t="s">
        <v>26</v>
      </c>
      <c r="C36" s="95"/>
      <c r="D36" s="35"/>
      <c r="E36" s="34"/>
      <c r="F36" s="34"/>
      <c r="G36" s="34"/>
      <c r="H36" s="34"/>
      <c r="I36" s="34"/>
      <c r="J36" s="67"/>
      <c r="K36" s="36"/>
      <c r="L36" s="37"/>
    </row>
    <row r="37" spans="2:12">
      <c r="B37" s="39" t="s">
        <v>27</v>
      </c>
      <c r="C37" s="99"/>
      <c r="D37" s="100"/>
      <c r="E37" s="101"/>
      <c r="F37" s="101"/>
      <c r="G37" s="101"/>
      <c r="H37" s="101"/>
      <c r="I37" s="101"/>
      <c r="J37" s="44">
        <f>J35*0.05</f>
        <v>11.9415</v>
      </c>
      <c r="K37" s="46"/>
      <c r="L37" s="37"/>
    </row>
    <row r="38" spans="2:12">
      <c r="B38" s="39" t="s">
        <v>28</v>
      </c>
      <c r="C38" s="99"/>
      <c r="D38" s="100"/>
      <c r="E38" s="101"/>
      <c r="F38" s="101"/>
      <c r="G38" s="101"/>
      <c r="H38" s="101"/>
      <c r="I38" s="101"/>
      <c r="J38" s="44">
        <f>P15</f>
        <v>150</v>
      </c>
      <c r="K38" s="46"/>
      <c r="L38" s="37"/>
    </row>
    <row r="39" spans="2:12">
      <c r="B39" s="39" t="s">
        <v>29</v>
      </c>
      <c r="C39" s="99"/>
      <c r="D39" s="100"/>
      <c r="E39" s="101"/>
      <c r="F39" s="101"/>
      <c r="G39" s="101"/>
      <c r="H39" s="101"/>
      <c r="I39" s="101"/>
      <c r="J39" s="44">
        <f>((J35+J37+J38)*0.07)</f>
        <v>28.054005</v>
      </c>
      <c r="K39" s="46"/>
      <c r="L39" s="37"/>
    </row>
    <row r="40" spans="2:12">
      <c r="B40" s="109" t="s">
        <v>30</v>
      </c>
      <c r="C40" s="97"/>
      <c r="D40" s="110"/>
      <c r="E40" s="111"/>
      <c r="F40" s="111"/>
      <c r="G40" s="111"/>
      <c r="H40" s="111"/>
      <c r="I40" s="111"/>
      <c r="J40" s="112">
        <f>((J35+J37+J38)*0.03)</f>
        <v>12.023144999999998</v>
      </c>
      <c r="K40" s="87"/>
      <c r="L40" s="37"/>
    </row>
    <row r="41" spans="2:12" ht="13.5" thickBot="1">
      <c r="B41" s="113" t="s">
        <v>14</v>
      </c>
      <c r="C41" s="107"/>
      <c r="D41" s="114"/>
      <c r="E41" s="115"/>
      <c r="F41" s="115"/>
      <c r="G41" s="115"/>
      <c r="H41" s="115"/>
      <c r="I41" s="115"/>
      <c r="J41" s="116">
        <f>SUM(J37:J40)</f>
        <v>202.01864999999998</v>
      </c>
      <c r="K41" s="117"/>
      <c r="L41" s="37"/>
    </row>
    <row r="42" spans="2:12" ht="13.5" thickBot="1">
      <c r="B42" s="2" t="s">
        <v>31</v>
      </c>
      <c r="C42" s="108"/>
      <c r="D42" s="80"/>
      <c r="E42" s="58">
        <v>1.32</v>
      </c>
      <c r="F42" s="58">
        <v>0.81</v>
      </c>
      <c r="G42" s="79"/>
      <c r="H42" s="79"/>
      <c r="I42" s="79"/>
      <c r="J42" s="61">
        <f>(J35+J41)</f>
        <v>440.84864999999996</v>
      </c>
      <c r="K42" s="62"/>
      <c r="L42" s="37"/>
    </row>
    <row r="43" spans="2:12" ht="13.5" thickBot="1">
      <c r="B43" s="37"/>
      <c r="C43" s="37"/>
      <c r="D43" s="37"/>
      <c r="E43" s="118"/>
      <c r="F43" s="118"/>
      <c r="G43" s="37"/>
      <c r="H43" s="37"/>
      <c r="I43" s="37"/>
      <c r="J43" s="37"/>
      <c r="K43" s="37"/>
      <c r="L43" s="37"/>
    </row>
    <row r="44" spans="2:12">
      <c r="B44" s="119" t="s">
        <v>32</v>
      </c>
      <c r="C44" s="120" t="s">
        <v>67</v>
      </c>
      <c r="D44" s="64"/>
      <c r="E44" s="121">
        <v>375</v>
      </c>
      <c r="F44" s="64"/>
      <c r="G44" s="122"/>
      <c r="H44" s="122"/>
      <c r="I44" s="122"/>
      <c r="J44" s="122"/>
      <c r="K44" s="36"/>
      <c r="L44" s="37"/>
    </row>
    <row r="45" spans="2:12">
      <c r="B45" s="39" t="s">
        <v>33</v>
      </c>
      <c r="C45" s="123" t="s">
        <v>68</v>
      </c>
      <c r="D45" s="123"/>
      <c r="E45" s="124">
        <v>0</v>
      </c>
      <c r="F45" s="125"/>
      <c r="G45" s="37"/>
      <c r="H45" s="37"/>
      <c r="I45" s="37"/>
      <c r="J45" s="37"/>
      <c r="K45" s="87"/>
      <c r="L45" s="37"/>
    </row>
    <row r="46" spans="2:12">
      <c r="B46" s="39" t="s">
        <v>34</v>
      </c>
      <c r="C46" s="123" t="s">
        <v>68</v>
      </c>
      <c r="D46" s="123"/>
      <c r="E46" s="124">
        <f>(J42-E45)</f>
        <v>440.84864999999996</v>
      </c>
      <c r="F46" s="125"/>
      <c r="G46" s="126"/>
      <c r="H46" s="126"/>
      <c r="I46" s="126"/>
      <c r="J46" s="126"/>
      <c r="K46" s="46"/>
      <c r="L46" s="37"/>
    </row>
    <row r="47" spans="2:12">
      <c r="B47" s="39" t="s">
        <v>34</v>
      </c>
      <c r="C47" s="123" t="s">
        <v>35</v>
      </c>
      <c r="D47" s="123"/>
      <c r="E47" s="124">
        <f>(E46/E44)</f>
        <v>1.1755963999999999</v>
      </c>
      <c r="F47" s="125"/>
      <c r="G47" s="37"/>
      <c r="H47" s="37"/>
      <c r="I47" s="37"/>
      <c r="J47" s="37"/>
      <c r="K47" s="87"/>
      <c r="L47" s="37"/>
    </row>
    <row r="48" spans="2:12" ht="13.5" thickBot="1">
      <c r="B48" s="113" t="s">
        <v>82</v>
      </c>
      <c r="C48" s="127" t="s">
        <v>35</v>
      </c>
      <c r="D48" s="127"/>
      <c r="E48" s="128">
        <f>E47*1.3</f>
        <v>1.5282753199999999</v>
      </c>
      <c r="F48" s="129"/>
      <c r="G48" s="103"/>
      <c r="H48" s="103"/>
      <c r="I48" s="103"/>
      <c r="J48" s="103"/>
      <c r="K48" s="130"/>
      <c r="L48" s="37"/>
    </row>
    <row r="49" spans="2:12">
      <c r="B49" s="37"/>
      <c r="C49" s="28"/>
      <c r="D49" s="28"/>
      <c r="E49" s="131"/>
      <c r="F49" s="131"/>
      <c r="G49" s="37"/>
      <c r="H49" s="37"/>
      <c r="I49" s="37"/>
      <c r="J49" s="37"/>
      <c r="K49" s="37"/>
      <c r="L49" s="37"/>
    </row>
    <row r="50" spans="2:12">
      <c r="B50" s="37"/>
      <c r="C50" s="28"/>
      <c r="D50" s="28"/>
      <c r="E50" s="131"/>
      <c r="F50" s="131"/>
      <c r="G50" s="37"/>
      <c r="H50" s="37"/>
      <c r="I50" s="37"/>
      <c r="J50" s="37"/>
      <c r="K50" s="37"/>
      <c r="L50" s="37"/>
    </row>
    <row r="51" spans="2:12">
      <c r="B51" s="29" t="s">
        <v>83</v>
      </c>
      <c r="L51" s="37"/>
    </row>
    <row r="52" spans="2:12">
      <c r="B52" s="29" t="s">
        <v>218</v>
      </c>
    </row>
    <row r="73" spans="9:10">
      <c r="I73" s="205"/>
      <c r="J73" s="205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  <row r="78" spans="9:10">
      <c r="I78" s="196"/>
      <c r="J78" s="196"/>
    </row>
    <row r="79" spans="9:10">
      <c r="I79" s="196"/>
      <c r="J79" s="196"/>
    </row>
  </sheetData>
  <customSheetViews>
    <customSheetView guid="{8B6B86C0-2F1B-11D5-9D92-00606708EF55}" scale="75" showRuler="0" topLeftCell="A14">
      <selection activeCell="A33" sqref="A33"/>
      <pageMargins left="0.74803149606299213" right="0.74803149606299213" top="0.39370078740157483" bottom="0.39370078740157483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8:J78"/>
    <mergeCell ref="I79:J79"/>
    <mergeCell ref="I73:J73"/>
    <mergeCell ref="I74:J74"/>
    <mergeCell ref="I75:J75"/>
    <mergeCell ref="I76:J76"/>
    <mergeCell ref="B1:I1"/>
    <mergeCell ref="C3:D5"/>
    <mergeCell ref="E3:F3"/>
    <mergeCell ref="E4:F4"/>
    <mergeCell ref="I77:J77"/>
  </mergeCells>
  <phoneticPr fontId="2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82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7"/>
  <sheetViews>
    <sheetView workbookViewId="0">
      <selection activeCell="N4" sqref="N4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238</v>
      </c>
      <c r="C1" s="195"/>
      <c r="D1" s="195"/>
      <c r="E1" s="195"/>
      <c r="F1" s="195"/>
      <c r="G1" s="195"/>
      <c r="H1" s="195"/>
      <c r="I1" s="195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123</v>
      </c>
      <c r="D7" s="41">
        <v>1</v>
      </c>
      <c r="E7" s="42">
        <v>0.55000000000000004</v>
      </c>
      <c r="F7" s="42">
        <v>0.55000000000000004</v>
      </c>
      <c r="G7" s="43">
        <v>2</v>
      </c>
      <c r="H7" s="40" t="s">
        <v>69</v>
      </c>
      <c r="I7" s="44">
        <f>P11</f>
        <v>4</v>
      </c>
      <c r="J7" s="45">
        <f>(G7*I7)+(E7*P12)</f>
        <v>11.574999999999999</v>
      </c>
      <c r="K7" s="46" t="s">
        <v>37</v>
      </c>
      <c r="L7" s="37"/>
      <c r="P7" s="38"/>
    </row>
    <row r="8" spans="2:16">
      <c r="B8" s="39" t="s">
        <v>11</v>
      </c>
      <c r="C8" s="40" t="s">
        <v>58</v>
      </c>
      <c r="D8" s="41"/>
      <c r="E8" s="42">
        <v>0.08</v>
      </c>
      <c r="F8" s="42">
        <v>0.08</v>
      </c>
      <c r="G8" s="43">
        <v>1.5</v>
      </c>
      <c r="H8" s="40" t="s">
        <v>69</v>
      </c>
      <c r="I8" s="44">
        <f>P11</f>
        <v>4</v>
      </c>
      <c r="J8" s="45">
        <f>(I8*G8)+(P12*E8)</f>
        <v>6.52</v>
      </c>
      <c r="K8" s="46" t="s">
        <v>39</v>
      </c>
      <c r="L8" s="37"/>
      <c r="P8" s="38"/>
    </row>
    <row r="9" spans="2:16">
      <c r="B9" s="39" t="s">
        <v>13</v>
      </c>
      <c r="C9" s="40" t="s">
        <v>114</v>
      </c>
      <c r="D9" s="41">
        <v>1</v>
      </c>
      <c r="E9" s="42">
        <v>7.0000000000000007E-2</v>
      </c>
      <c r="F9" s="42">
        <v>7.0000000000000007E-2</v>
      </c>
      <c r="G9" s="43">
        <v>1</v>
      </c>
      <c r="H9" s="40" t="s">
        <v>69</v>
      </c>
      <c r="I9" s="44">
        <f>P11</f>
        <v>4</v>
      </c>
      <c r="J9" s="45">
        <f>(I9*G9)</f>
        <v>4</v>
      </c>
      <c r="K9" s="46" t="s">
        <v>40</v>
      </c>
      <c r="L9" s="37"/>
      <c r="P9" s="38"/>
    </row>
    <row r="10" spans="2:16" ht="13.5" thickBot="1">
      <c r="B10" s="47" t="s">
        <v>13</v>
      </c>
      <c r="C10" s="48" t="s">
        <v>114</v>
      </c>
      <c r="D10" s="49"/>
      <c r="E10" s="50">
        <v>7.0000000000000007E-2</v>
      </c>
      <c r="F10" s="50"/>
      <c r="G10" s="51"/>
      <c r="H10" s="48" t="s">
        <v>44</v>
      </c>
      <c r="I10" s="52">
        <f>P12</f>
        <v>6.5</v>
      </c>
      <c r="J10" s="45">
        <f>P12*E10</f>
        <v>0.45500000000000007</v>
      </c>
      <c r="K10" s="53" t="s">
        <v>41</v>
      </c>
      <c r="L10" s="37"/>
      <c r="P10" s="29" t="s">
        <v>225</v>
      </c>
    </row>
    <row r="11" spans="2:16" ht="13.5" thickBot="1">
      <c r="B11" s="54" t="s">
        <v>14</v>
      </c>
      <c r="C11" s="55"/>
      <c r="D11" s="56"/>
      <c r="E11" s="57">
        <f>SUM(E7:E10)</f>
        <v>0.77</v>
      </c>
      <c r="F11" s="58">
        <f>SUM(F7:F10)</f>
        <v>0.7</v>
      </c>
      <c r="G11" s="59"/>
      <c r="H11" s="56"/>
      <c r="I11" s="60"/>
      <c r="J11" s="61">
        <f>SUM(J7:J10)</f>
        <v>22.549999999999997</v>
      </c>
      <c r="K11" s="62"/>
      <c r="L11" s="37"/>
      <c r="N11" s="29" t="s">
        <v>88</v>
      </c>
      <c r="P11" s="38">
        <v>4</v>
      </c>
    </row>
    <row r="12" spans="2:16">
      <c r="B12" s="3" t="s">
        <v>15</v>
      </c>
      <c r="C12" s="63"/>
      <c r="D12" s="64"/>
      <c r="E12" s="65"/>
      <c r="F12" s="65"/>
      <c r="G12" s="66"/>
      <c r="H12" s="63"/>
      <c r="I12" s="67"/>
      <c r="J12" s="67"/>
      <c r="K12" s="36"/>
      <c r="L12" s="37"/>
      <c r="N12" s="29" t="s">
        <v>178</v>
      </c>
      <c r="P12" s="38">
        <v>6.5</v>
      </c>
    </row>
    <row r="13" spans="2:16">
      <c r="B13" s="68" t="s">
        <v>16</v>
      </c>
      <c r="C13" s="69" t="s">
        <v>58</v>
      </c>
      <c r="D13" s="70">
        <v>1</v>
      </c>
      <c r="E13" s="71">
        <v>0.09</v>
      </c>
      <c r="F13" s="71">
        <v>0.09</v>
      </c>
      <c r="G13" s="72">
        <v>0.5</v>
      </c>
      <c r="H13" s="69" t="s">
        <v>69</v>
      </c>
      <c r="I13" s="73">
        <f>P11</f>
        <v>4</v>
      </c>
      <c r="J13" s="45">
        <f>(P12*E13)+(G13*I13)</f>
        <v>2.585</v>
      </c>
      <c r="K13" s="74" t="s">
        <v>42</v>
      </c>
      <c r="L13" s="37"/>
      <c r="N13" s="29" t="s">
        <v>179</v>
      </c>
      <c r="P13" s="38">
        <v>5</v>
      </c>
    </row>
    <row r="14" spans="2:16">
      <c r="B14" s="39" t="s">
        <v>16</v>
      </c>
      <c r="C14" s="40" t="s">
        <v>58</v>
      </c>
      <c r="D14" s="41"/>
      <c r="E14" s="42">
        <v>0.09</v>
      </c>
      <c r="F14" s="42"/>
      <c r="G14" s="43"/>
      <c r="H14" s="40" t="s">
        <v>44</v>
      </c>
      <c r="I14" s="44">
        <f>P12</f>
        <v>6.5</v>
      </c>
      <c r="J14" s="44">
        <f>I14*E14</f>
        <v>0.58499999999999996</v>
      </c>
      <c r="K14" s="46" t="s">
        <v>41</v>
      </c>
      <c r="L14" s="37"/>
      <c r="N14" s="29" t="s">
        <v>21</v>
      </c>
      <c r="P14" s="38">
        <v>30</v>
      </c>
    </row>
    <row r="15" spans="2:16">
      <c r="B15" s="68" t="s">
        <v>17</v>
      </c>
      <c r="C15" s="69" t="s">
        <v>114</v>
      </c>
      <c r="D15" s="70">
        <v>1</v>
      </c>
      <c r="E15" s="71">
        <v>0.09</v>
      </c>
      <c r="F15" s="71">
        <v>0.09</v>
      </c>
      <c r="G15" s="72">
        <v>0.5</v>
      </c>
      <c r="H15" s="69" t="s">
        <v>69</v>
      </c>
      <c r="I15" s="73">
        <f>P11</f>
        <v>4</v>
      </c>
      <c r="J15" s="45">
        <f>(G15*I15)</f>
        <v>2</v>
      </c>
      <c r="K15" s="74" t="s">
        <v>43</v>
      </c>
      <c r="L15" s="37"/>
      <c r="N15" s="29" t="s">
        <v>28</v>
      </c>
      <c r="P15" s="38">
        <v>30</v>
      </c>
    </row>
    <row r="16" spans="2:16" ht="13.5" thickBot="1">
      <c r="B16" s="39" t="s">
        <v>17</v>
      </c>
      <c r="C16" s="40" t="s">
        <v>114</v>
      </c>
      <c r="D16" s="41"/>
      <c r="E16" s="42">
        <v>0.09</v>
      </c>
      <c r="F16" s="76"/>
      <c r="G16" s="43"/>
      <c r="H16" s="40" t="s">
        <v>44</v>
      </c>
      <c r="I16" s="44">
        <f>P12</f>
        <v>6.5</v>
      </c>
      <c r="J16" s="45">
        <f>(I16*E16)</f>
        <v>0.58499999999999996</v>
      </c>
      <c r="K16" s="77" t="s">
        <v>41</v>
      </c>
      <c r="L16" s="37"/>
      <c r="N16" s="29" t="s">
        <v>80</v>
      </c>
      <c r="O16" s="75"/>
      <c r="P16" s="38">
        <v>1</v>
      </c>
    </row>
    <row r="17" spans="2:26" ht="13.5" thickBot="1">
      <c r="B17" s="54" t="s">
        <v>14</v>
      </c>
      <c r="C17" s="79"/>
      <c r="D17" s="80"/>
      <c r="E17" s="58">
        <f>SUM(E13:E16)</f>
        <v>0.36</v>
      </c>
      <c r="F17" s="58">
        <f>SUM(F13:F16)</f>
        <v>0.18</v>
      </c>
      <c r="G17" s="81"/>
      <c r="H17" s="55"/>
      <c r="I17" s="82"/>
      <c r="J17" s="61">
        <f>SUM(J13:J16)</f>
        <v>5.7549999999999999</v>
      </c>
      <c r="K17" s="62"/>
      <c r="L17" s="37"/>
      <c r="N17" s="29" t="s">
        <v>63</v>
      </c>
      <c r="P17" s="38">
        <v>16</v>
      </c>
      <c r="Q17" s="78"/>
    </row>
    <row r="18" spans="2:26">
      <c r="B18" s="3" t="s">
        <v>18</v>
      </c>
      <c r="C18" s="34"/>
      <c r="D18" s="35"/>
      <c r="E18" s="65"/>
      <c r="F18" s="65"/>
      <c r="G18" s="66"/>
      <c r="H18" s="63"/>
      <c r="I18" s="67"/>
      <c r="J18" s="67"/>
      <c r="K18" s="36"/>
      <c r="N18" s="29" t="s">
        <v>96</v>
      </c>
      <c r="P18" s="38">
        <v>7</v>
      </c>
    </row>
    <row r="19" spans="2:26">
      <c r="B19" s="68" t="s">
        <v>19</v>
      </c>
      <c r="C19" s="69" t="s">
        <v>124</v>
      </c>
      <c r="D19" s="70">
        <v>1</v>
      </c>
      <c r="E19" s="71">
        <v>10</v>
      </c>
      <c r="F19" s="71"/>
      <c r="G19" s="72"/>
      <c r="H19" s="69" t="s">
        <v>44</v>
      </c>
      <c r="I19" s="73">
        <f>P13</f>
        <v>5</v>
      </c>
      <c r="J19" s="45">
        <f>I19*E19</f>
        <v>50</v>
      </c>
      <c r="K19" s="74" t="s">
        <v>126</v>
      </c>
      <c r="L19" s="37"/>
      <c r="N19" s="29" t="s">
        <v>97</v>
      </c>
      <c r="P19" s="38">
        <v>10</v>
      </c>
    </row>
    <row r="20" spans="2:26">
      <c r="B20" s="68" t="s">
        <v>125</v>
      </c>
      <c r="C20" s="69" t="s">
        <v>124</v>
      </c>
      <c r="D20" s="83"/>
      <c r="E20" s="71">
        <v>0.2</v>
      </c>
      <c r="F20" s="71">
        <v>0.6</v>
      </c>
      <c r="G20" s="72"/>
      <c r="H20" s="69" t="s">
        <v>44</v>
      </c>
      <c r="I20" s="73">
        <v>3</v>
      </c>
      <c r="J20" s="44">
        <f>(I20*F20)+(P12*E20)</f>
        <v>3.0999999999999996</v>
      </c>
      <c r="K20" s="74" t="s">
        <v>127</v>
      </c>
      <c r="L20" s="37"/>
    </row>
    <row r="21" spans="2:26" ht="13.5" thickBot="1">
      <c r="B21" s="47" t="s">
        <v>21</v>
      </c>
      <c r="C21" s="48" t="s">
        <v>124</v>
      </c>
      <c r="D21" s="84"/>
      <c r="E21" s="85">
        <v>0.05</v>
      </c>
      <c r="F21" s="85">
        <v>0.05</v>
      </c>
      <c r="G21" s="51"/>
      <c r="H21" s="48" t="s">
        <v>45</v>
      </c>
      <c r="I21" s="86">
        <f>P14/2000</f>
        <v>1.4999999999999999E-2</v>
      </c>
      <c r="J21" s="44">
        <f>I21*E39</f>
        <v>1.5</v>
      </c>
      <c r="K21" s="87" t="s">
        <v>47</v>
      </c>
      <c r="L21" s="37"/>
      <c r="O21" s="75"/>
      <c r="Q21" s="75"/>
    </row>
    <row r="22" spans="2:26" ht="13.5" thickBot="1">
      <c r="B22" s="26" t="s">
        <v>14</v>
      </c>
      <c r="C22" s="79"/>
      <c r="D22" s="90"/>
      <c r="E22" s="91">
        <f>SUM(E19:E21)</f>
        <v>10.25</v>
      </c>
      <c r="F22" s="91">
        <f>SUM(F19:F21)</f>
        <v>0.65</v>
      </c>
      <c r="G22" s="79"/>
      <c r="H22" s="92"/>
      <c r="I22" s="93"/>
      <c r="J22" s="61">
        <f>SUM(J19:J21)</f>
        <v>54.6</v>
      </c>
      <c r="K22" s="94"/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>
      <c r="B23" s="3" t="s">
        <v>22</v>
      </c>
      <c r="C23" s="95"/>
      <c r="D23" s="34"/>
      <c r="E23" s="34"/>
      <c r="F23" s="34"/>
      <c r="G23" s="34"/>
      <c r="H23" s="63"/>
      <c r="I23" s="67"/>
      <c r="J23" s="67"/>
      <c r="K23" s="36"/>
      <c r="L23" s="37"/>
      <c r="O23" s="75"/>
      <c r="Q23" s="75"/>
    </row>
    <row r="24" spans="2:26">
      <c r="B24" s="68" t="s">
        <v>23</v>
      </c>
      <c r="C24" s="97"/>
      <c r="D24" s="98"/>
      <c r="E24" s="98"/>
      <c r="F24" s="98"/>
      <c r="G24" s="72">
        <f>P19</f>
        <v>10</v>
      </c>
      <c r="H24" s="69" t="s">
        <v>45</v>
      </c>
      <c r="I24" s="73">
        <f>P18</f>
        <v>7</v>
      </c>
      <c r="J24" s="45">
        <f>(I24*G24)</f>
        <v>70</v>
      </c>
      <c r="K24" s="74" t="s">
        <v>78</v>
      </c>
      <c r="L24" s="37"/>
      <c r="O24" s="96"/>
      <c r="Q24" s="75"/>
    </row>
    <row r="25" spans="2:26">
      <c r="B25" s="68" t="s">
        <v>75</v>
      </c>
      <c r="C25" s="97"/>
      <c r="D25" s="98"/>
      <c r="E25" s="98"/>
      <c r="F25" s="98"/>
      <c r="G25" s="72">
        <v>15</v>
      </c>
      <c r="H25" s="69" t="s">
        <v>45</v>
      </c>
      <c r="I25" s="73">
        <f>Q28</f>
        <v>1.68</v>
      </c>
      <c r="J25" s="45">
        <f>(I25*G25)</f>
        <v>25.2</v>
      </c>
      <c r="K25" s="74" t="s">
        <v>48</v>
      </c>
      <c r="L25" s="37"/>
    </row>
    <row r="26" spans="2:26">
      <c r="B26" s="68" t="s">
        <v>76</v>
      </c>
      <c r="C26" s="97"/>
      <c r="D26" s="98"/>
      <c r="E26" s="98"/>
      <c r="F26" s="98"/>
      <c r="G26" s="72">
        <v>0</v>
      </c>
      <c r="H26" s="69" t="s">
        <v>45</v>
      </c>
      <c r="I26" s="73">
        <f>Q29</f>
        <v>0</v>
      </c>
      <c r="J26" s="45">
        <f>(I26*G26)</f>
        <v>0</v>
      </c>
      <c r="K26" s="74"/>
      <c r="L26" s="37"/>
    </row>
    <row r="27" spans="2:26">
      <c r="B27" s="68" t="s">
        <v>80</v>
      </c>
      <c r="C27" s="97"/>
      <c r="D27" s="69">
        <v>1</v>
      </c>
      <c r="E27" s="98"/>
      <c r="F27" s="98"/>
      <c r="G27" s="72"/>
      <c r="H27" s="69" t="s">
        <v>69</v>
      </c>
      <c r="I27" s="73">
        <f>P16</f>
        <v>1</v>
      </c>
      <c r="J27" s="45">
        <f>I27*D27</f>
        <v>1</v>
      </c>
      <c r="K27" s="74" t="s">
        <v>81</v>
      </c>
      <c r="L27" s="37"/>
      <c r="O27" s="75" t="s">
        <v>85</v>
      </c>
      <c r="P27" s="75" t="s">
        <v>8</v>
      </c>
      <c r="Q27" s="75" t="s">
        <v>64</v>
      </c>
    </row>
    <row r="28" spans="2:26" ht="13.5" thickBot="1">
      <c r="B28" s="39" t="s">
        <v>24</v>
      </c>
      <c r="C28" s="105"/>
      <c r="D28" s="101"/>
      <c r="E28" s="101"/>
      <c r="F28" s="101"/>
      <c r="G28" s="101">
        <f>0.02+0.04</f>
        <v>0.06</v>
      </c>
      <c r="H28" s="40" t="s">
        <v>45</v>
      </c>
      <c r="I28" s="44">
        <f>P17</f>
        <v>16</v>
      </c>
      <c r="J28" s="45">
        <f>(I28*G28)</f>
        <v>0.96</v>
      </c>
      <c r="K28" s="46" t="s">
        <v>221</v>
      </c>
      <c r="L28" s="37"/>
      <c r="N28" s="37" t="s">
        <v>48</v>
      </c>
      <c r="O28" s="75">
        <v>15</v>
      </c>
      <c r="P28" s="38">
        <f>(Q28*O28)</f>
        <v>25.2</v>
      </c>
      <c r="Q28" s="78">
        <v>1.68</v>
      </c>
    </row>
    <row r="29" spans="2:26" ht="13.5" thickBot="1">
      <c r="B29" s="54" t="s">
        <v>14</v>
      </c>
      <c r="C29" s="107"/>
      <c r="D29" s="80"/>
      <c r="E29" s="79"/>
      <c r="F29" s="79"/>
      <c r="G29" s="79"/>
      <c r="H29" s="79"/>
      <c r="I29" s="79"/>
      <c r="J29" s="61">
        <f>SUM(J24:J28)</f>
        <v>97.16</v>
      </c>
      <c r="K29" s="62"/>
      <c r="L29" s="37"/>
      <c r="O29" s="75">
        <v>0</v>
      </c>
      <c r="P29" s="38">
        <f>(Q29*O29)</f>
        <v>0</v>
      </c>
      <c r="Q29" s="78">
        <v>0</v>
      </c>
    </row>
    <row r="30" spans="2:26" ht="13.5" thickBot="1">
      <c r="B30" s="54" t="s">
        <v>25</v>
      </c>
      <c r="C30" s="108"/>
      <c r="D30" s="80"/>
      <c r="E30" s="79"/>
      <c r="F30" s="79"/>
      <c r="G30" s="79"/>
      <c r="H30" s="79"/>
      <c r="I30" s="79"/>
      <c r="J30" s="61">
        <f>(J11+J17+J22+J29)</f>
        <v>180.065</v>
      </c>
      <c r="K30" s="62"/>
      <c r="L30" s="37"/>
      <c r="Q30" s="78"/>
    </row>
    <row r="31" spans="2:26">
      <c r="B31" s="3" t="s">
        <v>26</v>
      </c>
      <c r="C31" s="95"/>
      <c r="D31" s="35"/>
      <c r="E31" s="34"/>
      <c r="F31" s="34"/>
      <c r="G31" s="34"/>
      <c r="H31" s="34"/>
      <c r="I31" s="34"/>
      <c r="J31" s="67"/>
      <c r="K31" s="36"/>
      <c r="L31" s="37"/>
    </row>
    <row r="32" spans="2:26">
      <c r="B32" s="39" t="s">
        <v>27</v>
      </c>
      <c r="C32" s="99"/>
      <c r="D32" s="100"/>
      <c r="E32" s="101"/>
      <c r="F32" s="101"/>
      <c r="G32" s="101"/>
      <c r="H32" s="101"/>
      <c r="I32" s="101"/>
      <c r="J32" s="44">
        <f>J30*0.05</f>
        <v>9.0032499999999995</v>
      </c>
      <c r="K32" s="46"/>
      <c r="L32" s="37"/>
    </row>
    <row r="33" spans="2:16">
      <c r="B33" s="39" t="s">
        <v>28</v>
      </c>
      <c r="C33" s="99"/>
      <c r="D33" s="100"/>
      <c r="E33" s="101"/>
      <c r="F33" s="101"/>
      <c r="G33" s="101"/>
      <c r="H33" s="101"/>
      <c r="I33" s="101"/>
      <c r="J33" s="44">
        <f>P15</f>
        <v>30</v>
      </c>
      <c r="K33" s="46"/>
      <c r="L33" s="37"/>
    </row>
    <row r="34" spans="2:16">
      <c r="B34" s="39" t="s">
        <v>29</v>
      </c>
      <c r="C34" s="99"/>
      <c r="D34" s="100"/>
      <c r="E34" s="101"/>
      <c r="F34" s="101"/>
      <c r="G34" s="101"/>
      <c r="H34" s="101"/>
      <c r="I34" s="101"/>
      <c r="J34" s="44">
        <f>((J30+J32+J33)*0.07)</f>
        <v>15.334777500000001</v>
      </c>
      <c r="K34" s="46"/>
      <c r="L34" s="37"/>
    </row>
    <row r="35" spans="2:16">
      <c r="B35" s="109" t="s">
        <v>30</v>
      </c>
      <c r="C35" s="97"/>
      <c r="D35" s="110"/>
      <c r="E35" s="111"/>
      <c r="F35" s="111"/>
      <c r="G35" s="111"/>
      <c r="H35" s="111"/>
      <c r="I35" s="111"/>
      <c r="J35" s="112">
        <f>((J30+J32+J33)*0.03)</f>
        <v>6.5720475</v>
      </c>
      <c r="K35" s="87"/>
      <c r="L35" s="37"/>
    </row>
    <row r="36" spans="2:16" ht="13.5" thickBot="1">
      <c r="B36" s="113" t="s">
        <v>14</v>
      </c>
      <c r="C36" s="107"/>
      <c r="D36" s="114"/>
      <c r="E36" s="115"/>
      <c r="F36" s="115"/>
      <c r="G36" s="115"/>
      <c r="H36" s="115"/>
      <c r="I36" s="115"/>
      <c r="J36" s="116">
        <f>SUM(J32:J35)</f>
        <v>60.910075000000006</v>
      </c>
      <c r="K36" s="117"/>
      <c r="L36" s="37"/>
    </row>
    <row r="37" spans="2:16" ht="13.5" thickBot="1">
      <c r="B37" s="2" t="s">
        <v>31</v>
      </c>
      <c r="C37" s="108"/>
      <c r="D37" s="80"/>
      <c r="E37" s="58"/>
      <c r="F37" s="58"/>
      <c r="G37" s="79"/>
      <c r="H37" s="79"/>
      <c r="I37" s="79"/>
      <c r="J37" s="61">
        <f>(J30+J36)</f>
        <v>240.975075</v>
      </c>
      <c r="K37" s="62"/>
      <c r="L37" s="37"/>
      <c r="P37" s="29" t="s">
        <v>66</v>
      </c>
    </row>
    <row r="38" spans="2:16" ht="13.5" thickBot="1">
      <c r="B38" s="37"/>
      <c r="C38" s="37"/>
      <c r="D38" s="37"/>
      <c r="E38" s="118"/>
      <c r="F38" s="118"/>
      <c r="G38" s="37"/>
      <c r="H38" s="37"/>
      <c r="I38" s="37"/>
      <c r="J38" s="37"/>
      <c r="K38" s="37"/>
      <c r="L38" s="37"/>
    </row>
    <row r="39" spans="2:16">
      <c r="B39" s="119" t="s">
        <v>32</v>
      </c>
      <c r="C39" s="120" t="s">
        <v>67</v>
      </c>
      <c r="D39" s="64"/>
      <c r="E39" s="121">
        <v>100</v>
      </c>
      <c r="F39" s="64"/>
      <c r="G39" s="122"/>
      <c r="H39" s="122"/>
      <c r="I39" s="122"/>
      <c r="J39" s="122"/>
      <c r="K39" s="36"/>
      <c r="L39" s="37"/>
    </row>
    <row r="40" spans="2:16">
      <c r="B40" s="39" t="s">
        <v>33</v>
      </c>
      <c r="C40" s="123" t="s">
        <v>68</v>
      </c>
      <c r="D40" s="123"/>
      <c r="E40" s="124">
        <v>0</v>
      </c>
      <c r="F40" s="125"/>
      <c r="G40" s="37"/>
      <c r="H40" s="37"/>
      <c r="I40" s="37"/>
      <c r="J40" s="37"/>
      <c r="K40" s="87"/>
      <c r="L40" s="37"/>
    </row>
    <row r="41" spans="2:16">
      <c r="B41" s="39" t="s">
        <v>34</v>
      </c>
      <c r="C41" s="123" t="s">
        <v>68</v>
      </c>
      <c r="D41" s="123"/>
      <c r="E41" s="124">
        <f>(J37-E40)</f>
        <v>240.975075</v>
      </c>
      <c r="F41" s="125"/>
      <c r="G41" s="126"/>
      <c r="H41" s="126"/>
      <c r="I41" s="126"/>
      <c r="J41" s="126"/>
      <c r="K41" s="46"/>
      <c r="L41" s="37"/>
    </row>
    <row r="42" spans="2:16">
      <c r="B42" s="39" t="s">
        <v>34</v>
      </c>
      <c r="C42" s="123" t="s">
        <v>35</v>
      </c>
      <c r="D42" s="123"/>
      <c r="E42" s="124">
        <f>(E41/E39)</f>
        <v>2.4097507500000002</v>
      </c>
      <c r="F42" s="125"/>
      <c r="G42" s="37"/>
      <c r="H42" s="37"/>
      <c r="I42" s="37"/>
      <c r="J42" s="37"/>
      <c r="K42" s="87"/>
      <c r="L42" s="37"/>
    </row>
    <row r="43" spans="2:16" ht="13.5" thickBot="1">
      <c r="B43" s="113" t="s">
        <v>82</v>
      </c>
      <c r="C43" s="127" t="s">
        <v>35</v>
      </c>
      <c r="D43" s="127"/>
      <c r="E43" s="128">
        <f>E42*1.3</f>
        <v>3.1326759750000002</v>
      </c>
      <c r="F43" s="129"/>
      <c r="G43" s="103"/>
      <c r="H43" s="103"/>
      <c r="I43" s="103"/>
      <c r="J43" s="103"/>
      <c r="K43" s="130"/>
      <c r="L43" s="37"/>
    </row>
    <row r="44" spans="2:16">
      <c r="L44" s="37"/>
    </row>
    <row r="45" spans="2:16">
      <c r="B45" s="37"/>
      <c r="C45" s="28"/>
      <c r="D45" s="28"/>
      <c r="E45" s="131"/>
      <c r="F45" s="131"/>
      <c r="G45" s="37"/>
      <c r="H45" s="37"/>
      <c r="I45" s="37"/>
      <c r="J45" s="37"/>
      <c r="K45" s="37"/>
      <c r="L45" s="37"/>
    </row>
    <row r="46" spans="2:16">
      <c r="B46" s="29" t="s">
        <v>83</v>
      </c>
      <c r="C46" s="28"/>
      <c r="D46" s="28"/>
      <c r="E46" s="131"/>
      <c r="F46" s="131"/>
      <c r="G46" s="37"/>
      <c r="H46" s="37"/>
      <c r="I46" s="37"/>
      <c r="J46" s="37"/>
      <c r="K46" s="37"/>
      <c r="L46" s="37"/>
    </row>
    <row r="47" spans="2:16">
      <c r="B47" s="29" t="s">
        <v>218</v>
      </c>
      <c r="L47" s="37"/>
    </row>
    <row r="48" spans="2:16">
      <c r="L48" s="37"/>
    </row>
    <row r="49" spans="12:12">
      <c r="L49" s="37"/>
    </row>
    <row r="71" spans="9:10">
      <c r="I71" s="205"/>
      <c r="J71" s="205"/>
    </row>
    <row r="72" spans="9:10">
      <c r="I72" s="196"/>
      <c r="J72" s="196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</sheetData>
  <customSheetViews>
    <customSheetView guid="{8B6B86C0-2F1B-11D5-9D92-00606708EF55}" scale="75" showRuler="0" topLeftCell="A10">
      <selection activeCell="A28" sqref="A28"/>
      <pageMargins left="0.74803149606299213" right="0.74803149606299213" top="0.59055118110236227" bottom="0.59055118110236227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6:J76"/>
    <mergeCell ref="B1:I1"/>
    <mergeCell ref="I77:J77"/>
    <mergeCell ref="I71:J71"/>
    <mergeCell ref="I72:J72"/>
    <mergeCell ref="I73:J73"/>
    <mergeCell ref="C3:D5"/>
    <mergeCell ref="E3:F3"/>
    <mergeCell ref="E4:F4"/>
    <mergeCell ref="I74:J7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5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7"/>
  <sheetViews>
    <sheetView workbookViewId="0">
      <selection activeCell="K2" sqref="K2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239</v>
      </c>
      <c r="C1" s="195"/>
      <c r="D1" s="195"/>
      <c r="E1" s="195"/>
      <c r="F1" s="195"/>
      <c r="G1" s="195"/>
      <c r="H1" s="195"/>
      <c r="I1" s="195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123</v>
      </c>
      <c r="D7" s="41">
        <v>1</v>
      </c>
      <c r="E7" s="42">
        <v>0.55000000000000004</v>
      </c>
      <c r="F7" s="42">
        <v>0.55000000000000004</v>
      </c>
      <c r="G7" s="43">
        <v>2</v>
      </c>
      <c r="H7" s="40" t="s">
        <v>69</v>
      </c>
      <c r="I7" s="44">
        <f>P11</f>
        <v>4</v>
      </c>
      <c r="J7" s="45">
        <f>(G7*I7)+(E7*P12)</f>
        <v>11.574999999999999</v>
      </c>
      <c r="K7" s="46" t="s">
        <v>37</v>
      </c>
      <c r="L7" s="37"/>
      <c r="P7" s="38"/>
    </row>
    <row r="8" spans="2:16">
      <c r="B8" s="39" t="s">
        <v>11</v>
      </c>
      <c r="C8" s="40" t="s">
        <v>58</v>
      </c>
      <c r="D8" s="41"/>
      <c r="E8" s="42">
        <v>0.36</v>
      </c>
      <c r="F8" s="42">
        <v>0.36</v>
      </c>
      <c r="G8" s="43">
        <v>1.5</v>
      </c>
      <c r="H8" s="40" t="s">
        <v>69</v>
      </c>
      <c r="I8" s="44">
        <f>P11</f>
        <v>4</v>
      </c>
      <c r="J8" s="45">
        <f>(I8*G8)+(P12*E8)</f>
        <v>8.34</v>
      </c>
      <c r="K8" s="46" t="s">
        <v>39</v>
      </c>
      <c r="L8" s="37"/>
      <c r="P8" s="38"/>
    </row>
    <row r="9" spans="2:16">
      <c r="B9" s="39" t="s">
        <v>13</v>
      </c>
      <c r="C9" s="40" t="s">
        <v>114</v>
      </c>
      <c r="D9" s="41">
        <v>1</v>
      </c>
      <c r="E9" s="42">
        <v>0.26</v>
      </c>
      <c r="F9" s="42">
        <v>0.26</v>
      </c>
      <c r="G9" s="43">
        <v>1</v>
      </c>
      <c r="H9" s="40" t="s">
        <v>69</v>
      </c>
      <c r="I9" s="44">
        <f>P11</f>
        <v>4</v>
      </c>
      <c r="J9" s="45">
        <f>(I9*G9)</f>
        <v>4</v>
      </c>
      <c r="K9" s="46" t="s">
        <v>40</v>
      </c>
      <c r="L9" s="37"/>
      <c r="P9" s="38"/>
    </row>
    <row r="10" spans="2:16" ht="13.5" thickBot="1">
      <c r="B10" s="47" t="s">
        <v>13</v>
      </c>
      <c r="C10" s="48" t="s">
        <v>114</v>
      </c>
      <c r="D10" s="49"/>
      <c r="E10" s="50">
        <v>0.2</v>
      </c>
      <c r="F10" s="50"/>
      <c r="G10" s="51"/>
      <c r="H10" s="48" t="s">
        <v>44</v>
      </c>
      <c r="I10" s="52">
        <f>P12</f>
        <v>6.5</v>
      </c>
      <c r="J10" s="45">
        <f>P12*E10</f>
        <v>1.3</v>
      </c>
      <c r="K10" s="53" t="s">
        <v>41</v>
      </c>
      <c r="L10" s="37"/>
      <c r="P10" s="29" t="s">
        <v>225</v>
      </c>
    </row>
    <row r="11" spans="2:16" ht="13.5" thickBot="1">
      <c r="B11" s="54" t="s">
        <v>14</v>
      </c>
      <c r="C11" s="55"/>
      <c r="D11" s="56"/>
      <c r="E11" s="57">
        <f>SUM(E7:E10)</f>
        <v>1.3699999999999999</v>
      </c>
      <c r="F11" s="58">
        <f>SUM(F7:F10)</f>
        <v>1.17</v>
      </c>
      <c r="G11" s="59"/>
      <c r="H11" s="56"/>
      <c r="I11" s="60"/>
      <c r="J11" s="61">
        <f>SUM(J7:J10)</f>
        <v>25.215</v>
      </c>
      <c r="K11" s="62"/>
      <c r="L11" s="37"/>
      <c r="N11" s="29" t="s">
        <v>88</v>
      </c>
      <c r="P11" s="38">
        <v>4</v>
      </c>
    </row>
    <row r="12" spans="2:16">
      <c r="B12" s="3" t="s">
        <v>15</v>
      </c>
      <c r="C12" s="63"/>
      <c r="D12" s="64"/>
      <c r="E12" s="65"/>
      <c r="F12" s="65"/>
      <c r="G12" s="66"/>
      <c r="H12" s="63"/>
      <c r="I12" s="67"/>
      <c r="J12" s="67"/>
      <c r="K12" s="36"/>
      <c r="L12" s="37"/>
      <c r="N12" s="29" t="s">
        <v>178</v>
      </c>
      <c r="P12" s="38">
        <v>6.5</v>
      </c>
    </row>
    <row r="13" spans="2:16">
      <c r="B13" s="68" t="s">
        <v>16</v>
      </c>
      <c r="C13" s="69" t="s">
        <v>58</v>
      </c>
      <c r="D13" s="70">
        <v>1</v>
      </c>
      <c r="E13" s="71">
        <v>0.06</v>
      </c>
      <c r="F13" s="71">
        <v>0.06</v>
      </c>
      <c r="G13" s="72">
        <v>0.5</v>
      </c>
      <c r="H13" s="69" t="s">
        <v>69</v>
      </c>
      <c r="I13" s="73">
        <f>P11</f>
        <v>4</v>
      </c>
      <c r="J13" s="45">
        <f>(P12*E13)+(G13*I13)</f>
        <v>2.39</v>
      </c>
      <c r="K13" s="74" t="s">
        <v>42</v>
      </c>
      <c r="L13" s="37"/>
      <c r="N13" s="29" t="s">
        <v>179</v>
      </c>
      <c r="P13" s="38">
        <v>5</v>
      </c>
    </row>
    <row r="14" spans="2:16">
      <c r="B14" s="39" t="s">
        <v>16</v>
      </c>
      <c r="C14" s="40" t="s">
        <v>58</v>
      </c>
      <c r="D14" s="41"/>
      <c r="E14" s="42">
        <v>0.09</v>
      </c>
      <c r="F14" s="42"/>
      <c r="G14" s="43"/>
      <c r="H14" s="40" t="s">
        <v>44</v>
      </c>
      <c r="I14" s="44">
        <f>P12</f>
        <v>6.5</v>
      </c>
      <c r="J14" s="44">
        <f>I14*E14</f>
        <v>0.58499999999999996</v>
      </c>
      <c r="K14" s="46" t="s">
        <v>41</v>
      </c>
      <c r="L14" s="37"/>
      <c r="N14" s="29" t="s">
        <v>21</v>
      </c>
      <c r="P14" s="38">
        <v>30</v>
      </c>
    </row>
    <row r="15" spans="2:16">
      <c r="B15" s="68" t="s">
        <v>17</v>
      </c>
      <c r="C15" s="69" t="s">
        <v>114</v>
      </c>
      <c r="D15" s="70">
        <v>1</v>
      </c>
      <c r="E15" s="71">
        <v>0.09</v>
      </c>
      <c r="F15" s="71">
        <v>0.09</v>
      </c>
      <c r="G15" s="72">
        <v>0.5</v>
      </c>
      <c r="H15" s="69" t="s">
        <v>69</v>
      </c>
      <c r="I15" s="73">
        <f>P11</f>
        <v>4</v>
      </c>
      <c r="J15" s="45">
        <f>(G15*I15)</f>
        <v>2</v>
      </c>
      <c r="K15" s="74" t="s">
        <v>43</v>
      </c>
      <c r="L15" s="37"/>
      <c r="N15" s="29" t="s">
        <v>28</v>
      </c>
      <c r="P15" s="38">
        <v>30</v>
      </c>
    </row>
    <row r="16" spans="2:16" ht="13.5" thickBot="1">
      <c r="B16" s="39" t="s">
        <v>17</v>
      </c>
      <c r="C16" s="40" t="s">
        <v>114</v>
      </c>
      <c r="D16" s="41"/>
      <c r="E16" s="42">
        <v>0.09</v>
      </c>
      <c r="F16" s="76"/>
      <c r="G16" s="43"/>
      <c r="H16" s="40" t="s">
        <v>44</v>
      </c>
      <c r="I16" s="44">
        <f>P12</f>
        <v>6.5</v>
      </c>
      <c r="J16" s="45">
        <f>(I16*E16)</f>
        <v>0.58499999999999996</v>
      </c>
      <c r="K16" s="77" t="s">
        <v>41</v>
      </c>
      <c r="L16" s="37"/>
      <c r="N16" s="29" t="s">
        <v>80</v>
      </c>
      <c r="O16" s="75"/>
      <c r="P16" s="38">
        <v>1</v>
      </c>
    </row>
    <row r="17" spans="2:26" ht="13.5" thickBot="1">
      <c r="B17" s="54" t="s">
        <v>14</v>
      </c>
      <c r="C17" s="79"/>
      <c r="D17" s="80"/>
      <c r="E17" s="58">
        <f>SUM(E13:E16)</f>
        <v>0.32999999999999996</v>
      </c>
      <c r="F17" s="58">
        <f>SUM(F13:F16)</f>
        <v>0.15</v>
      </c>
      <c r="G17" s="81"/>
      <c r="H17" s="55"/>
      <c r="I17" s="82"/>
      <c r="J17" s="61">
        <f>SUM(J13:J16)</f>
        <v>5.56</v>
      </c>
      <c r="K17" s="62"/>
      <c r="L17" s="37"/>
      <c r="N17" s="29" t="s">
        <v>132</v>
      </c>
      <c r="P17" s="38">
        <v>3</v>
      </c>
      <c r="Q17" s="78"/>
    </row>
    <row r="18" spans="2:26">
      <c r="B18" s="3" t="s">
        <v>18</v>
      </c>
      <c r="C18" s="34"/>
      <c r="D18" s="35"/>
      <c r="E18" s="65"/>
      <c r="F18" s="65"/>
      <c r="G18" s="66"/>
      <c r="H18" s="63"/>
      <c r="I18" s="67"/>
      <c r="J18" s="67"/>
      <c r="K18" s="36"/>
      <c r="N18" s="29" t="s">
        <v>96</v>
      </c>
      <c r="P18" s="38">
        <v>4</v>
      </c>
    </row>
    <row r="19" spans="2:26">
      <c r="B19" s="68" t="s">
        <v>19</v>
      </c>
      <c r="C19" s="69" t="s">
        <v>124</v>
      </c>
      <c r="D19" s="70">
        <v>1</v>
      </c>
      <c r="E19" s="71">
        <v>14</v>
      </c>
      <c r="F19" s="71"/>
      <c r="G19" s="72"/>
      <c r="H19" s="69" t="s">
        <v>44</v>
      </c>
      <c r="I19" s="73">
        <f>P13</f>
        <v>5</v>
      </c>
      <c r="J19" s="45">
        <f>I19*E19</f>
        <v>70</v>
      </c>
      <c r="K19" s="74" t="s">
        <v>126</v>
      </c>
      <c r="L19" s="37"/>
      <c r="N19" s="29" t="s">
        <v>97</v>
      </c>
      <c r="P19" s="38">
        <v>9</v>
      </c>
    </row>
    <row r="20" spans="2:26">
      <c r="B20" s="68" t="s">
        <v>125</v>
      </c>
      <c r="C20" s="69" t="s">
        <v>124</v>
      </c>
      <c r="D20" s="83"/>
      <c r="E20" s="71">
        <v>0.2</v>
      </c>
      <c r="F20" s="71">
        <v>0.6</v>
      </c>
      <c r="G20" s="72"/>
      <c r="H20" s="69" t="s">
        <v>44</v>
      </c>
      <c r="I20" s="73">
        <v>3</v>
      </c>
      <c r="J20" s="44">
        <f>(I20*F20)+(P12*E20)</f>
        <v>3.0999999999999996</v>
      </c>
      <c r="K20" s="74" t="s">
        <v>127</v>
      </c>
      <c r="L20" s="37"/>
    </row>
    <row r="21" spans="2:26" ht="13.5" thickBot="1">
      <c r="B21" s="47" t="s">
        <v>21</v>
      </c>
      <c r="C21" s="48" t="s">
        <v>124</v>
      </c>
      <c r="D21" s="84"/>
      <c r="E21" s="85">
        <v>0.05</v>
      </c>
      <c r="F21" s="85">
        <v>0.05</v>
      </c>
      <c r="G21" s="51"/>
      <c r="H21" s="48" t="s">
        <v>45</v>
      </c>
      <c r="I21" s="86">
        <f>P14/2000</f>
        <v>1.4999999999999999E-2</v>
      </c>
      <c r="J21" s="44">
        <f>I21*E39</f>
        <v>1.2749999999999999</v>
      </c>
      <c r="K21" s="87" t="s">
        <v>47</v>
      </c>
      <c r="L21" s="37"/>
      <c r="O21" s="75"/>
      <c r="Q21" s="75"/>
    </row>
    <row r="22" spans="2:26" ht="13.5" thickBot="1">
      <c r="B22" s="26" t="s">
        <v>14</v>
      </c>
      <c r="C22" s="79"/>
      <c r="D22" s="90"/>
      <c r="E22" s="91">
        <f>SUM(E19:E21)</f>
        <v>14.25</v>
      </c>
      <c r="F22" s="91">
        <f>SUM(F19:F21)</f>
        <v>0.65</v>
      </c>
      <c r="G22" s="79"/>
      <c r="H22" s="92"/>
      <c r="I22" s="93"/>
      <c r="J22" s="61">
        <f>SUM(J19:J21)</f>
        <v>74.375</v>
      </c>
      <c r="K22" s="94"/>
      <c r="L22" s="37"/>
      <c r="O22" s="75"/>
      <c r="P22" s="37"/>
      <c r="Q22" s="28"/>
      <c r="R22" s="28"/>
      <c r="S22" s="88"/>
      <c r="T22" s="88"/>
      <c r="U22" s="37"/>
      <c r="V22" s="28"/>
      <c r="W22" s="89"/>
      <c r="X22" s="89"/>
      <c r="Y22" s="37"/>
      <c r="Z22" s="37"/>
    </row>
    <row r="23" spans="2:26">
      <c r="B23" s="3" t="s">
        <v>22</v>
      </c>
      <c r="C23" s="95"/>
      <c r="D23" s="34"/>
      <c r="E23" s="34"/>
      <c r="F23" s="34"/>
      <c r="G23" s="34"/>
      <c r="H23" s="63"/>
      <c r="I23" s="67"/>
      <c r="J23" s="67"/>
      <c r="K23" s="36"/>
      <c r="L23" s="37"/>
      <c r="O23" s="75"/>
      <c r="Q23" s="75"/>
    </row>
    <row r="24" spans="2:26">
      <c r="B24" s="68" t="s">
        <v>23</v>
      </c>
      <c r="C24" s="97"/>
      <c r="D24" s="98"/>
      <c r="E24" s="98"/>
      <c r="F24" s="98"/>
      <c r="G24" s="72">
        <f>P19</f>
        <v>9</v>
      </c>
      <c r="H24" s="69" t="s">
        <v>45</v>
      </c>
      <c r="I24" s="73">
        <f>P18</f>
        <v>4</v>
      </c>
      <c r="J24" s="45">
        <f>(I24*G24)</f>
        <v>36</v>
      </c>
      <c r="K24" s="74" t="s">
        <v>78</v>
      </c>
      <c r="L24" s="37"/>
      <c r="O24" s="96"/>
      <c r="Q24" s="75"/>
    </row>
    <row r="25" spans="2:26">
      <c r="B25" s="68" t="s">
        <v>75</v>
      </c>
      <c r="C25" s="97"/>
      <c r="D25" s="98"/>
      <c r="E25" s="98"/>
      <c r="F25" s="98"/>
      <c r="G25" s="72">
        <f>O28</f>
        <v>5</v>
      </c>
      <c r="H25" s="69" t="s">
        <v>45</v>
      </c>
      <c r="I25" s="73">
        <f>Q28</f>
        <v>1.68</v>
      </c>
      <c r="J25" s="45">
        <f>I25*G25</f>
        <v>8.4</v>
      </c>
      <c r="K25" s="74" t="s">
        <v>48</v>
      </c>
      <c r="L25" s="37"/>
    </row>
    <row r="26" spans="2:26">
      <c r="B26" s="68" t="s">
        <v>76</v>
      </c>
      <c r="C26" s="97"/>
      <c r="D26" s="98"/>
      <c r="E26" s="98"/>
      <c r="F26" s="98"/>
      <c r="G26" s="72">
        <v>0</v>
      </c>
      <c r="H26" s="69" t="s">
        <v>45</v>
      </c>
      <c r="I26" s="73">
        <f>Q29</f>
        <v>0</v>
      </c>
      <c r="J26" s="45">
        <f>(I26*G26)</f>
        <v>0</v>
      </c>
      <c r="K26" s="74"/>
      <c r="L26" s="37"/>
    </row>
    <row r="27" spans="2:26">
      <c r="B27" s="68" t="s">
        <v>80</v>
      </c>
      <c r="C27" s="97"/>
      <c r="D27" s="69">
        <v>1</v>
      </c>
      <c r="E27" s="98"/>
      <c r="F27" s="98"/>
      <c r="G27" s="72"/>
      <c r="H27" s="69" t="s">
        <v>69</v>
      </c>
      <c r="I27" s="73">
        <f>P16</f>
        <v>1</v>
      </c>
      <c r="J27" s="45">
        <f>I27*D27</f>
        <v>1</v>
      </c>
      <c r="K27" s="74" t="s">
        <v>81</v>
      </c>
      <c r="L27" s="37"/>
      <c r="O27" s="75" t="s">
        <v>85</v>
      </c>
      <c r="P27" s="75" t="s">
        <v>8</v>
      </c>
      <c r="Q27" s="75" t="s">
        <v>64</v>
      </c>
    </row>
    <row r="28" spans="2:26" ht="13.5" thickBot="1">
      <c r="B28" s="39" t="s">
        <v>24</v>
      </c>
      <c r="C28" s="105"/>
      <c r="D28" s="101"/>
      <c r="E28" s="101"/>
      <c r="F28" s="101"/>
      <c r="G28" s="101">
        <v>3</v>
      </c>
      <c r="H28" s="40" t="s">
        <v>45</v>
      </c>
      <c r="I28" s="44">
        <f>P17</f>
        <v>3</v>
      </c>
      <c r="J28" s="45">
        <f>(I28*G28)</f>
        <v>9</v>
      </c>
      <c r="K28" s="46" t="s">
        <v>131</v>
      </c>
      <c r="L28" s="37"/>
      <c r="N28" s="37" t="s">
        <v>48</v>
      </c>
      <c r="O28" s="75">
        <v>5</v>
      </c>
      <c r="P28" s="38">
        <f>(Q28*O28)</f>
        <v>8.4</v>
      </c>
      <c r="Q28" s="78">
        <v>1.68</v>
      </c>
    </row>
    <row r="29" spans="2:26" ht="13.5" thickBot="1">
      <c r="B29" s="54" t="s">
        <v>14</v>
      </c>
      <c r="C29" s="107"/>
      <c r="D29" s="80"/>
      <c r="E29" s="79"/>
      <c r="F29" s="79"/>
      <c r="G29" s="79"/>
      <c r="H29" s="79"/>
      <c r="I29" s="79"/>
      <c r="J29" s="61">
        <f>SUM(J24:J28)</f>
        <v>54.4</v>
      </c>
      <c r="K29" s="62"/>
      <c r="L29" s="37"/>
      <c r="O29" s="75">
        <v>0</v>
      </c>
      <c r="P29" s="38">
        <f>(Q29*O29)</f>
        <v>0</v>
      </c>
      <c r="Q29" s="78">
        <v>0</v>
      </c>
    </row>
    <row r="30" spans="2:26" ht="13.5" thickBot="1">
      <c r="B30" s="54" t="s">
        <v>25</v>
      </c>
      <c r="C30" s="108"/>
      <c r="D30" s="80"/>
      <c r="E30" s="79"/>
      <c r="F30" s="79"/>
      <c r="G30" s="79"/>
      <c r="H30" s="79"/>
      <c r="I30" s="79"/>
      <c r="J30" s="61">
        <f>(J11+J17+J22+J29)</f>
        <v>159.55000000000001</v>
      </c>
      <c r="K30" s="62"/>
      <c r="L30" s="37"/>
      <c r="Q30" s="78"/>
    </row>
    <row r="31" spans="2:26">
      <c r="B31" s="3" t="s">
        <v>26</v>
      </c>
      <c r="C31" s="95"/>
      <c r="D31" s="35"/>
      <c r="E31" s="34"/>
      <c r="F31" s="34"/>
      <c r="G31" s="34"/>
      <c r="H31" s="34"/>
      <c r="I31" s="34"/>
      <c r="J31" s="67"/>
      <c r="K31" s="36"/>
      <c r="L31" s="37"/>
    </row>
    <row r="32" spans="2:26">
      <c r="B32" s="39" t="s">
        <v>27</v>
      </c>
      <c r="C32" s="99"/>
      <c r="D32" s="100"/>
      <c r="E32" s="101"/>
      <c r="F32" s="101"/>
      <c r="G32" s="101"/>
      <c r="H32" s="101"/>
      <c r="I32" s="101"/>
      <c r="J32" s="44">
        <f>J30*0.05</f>
        <v>7.9775000000000009</v>
      </c>
      <c r="K32" s="46"/>
      <c r="L32" s="37"/>
    </row>
    <row r="33" spans="2:12">
      <c r="B33" s="39" t="s">
        <v>28</v>
      </c>
      <c r="C33" s="99"/>
      <c r="D33" s="100"/>
      <c r="E33" s="101"/>
      <c r="F33" s="101"/>
      <c r="G33" s="101"/>
      <c r="H33" s="101"/>
      <c r="I33" s="101"/>
      <c r="J33" s="44">
        <f>P15</f>
        <v>30</v>
      </c>
      <c r="K33" s="46"/>
      <c r="L33" s="37"/>
    </row>
    <row r="34" spans="2:12">
      <c r="B34" s="39" t="s">
        <v>29</v>
      </c>
      <c r="C34" s="99"/>
      <c r="D34" s="100"/>
      <c r="E34" s="101"/>
      <c r="F34" s="101"/>
      <c r="G34" s="101"/>
      <c r="H34" s="101"/>
      <c r="I34" s="101"/>
      <c r="J34" s="44">
        <f>((J30+J32+J33)*0.07)</f>
        <v>13.826925000000001</v>
      </c>
      <c r="K34" s="46"/>
      <c r="L34" s="37"/>
    </row>
    <row r="35" spans="2:12">
      <c r="B35" s="109" t="s">
        <v>30</v>
      </c>
      <c r="C35" s="97"/>
      <c r="D35" s="110"/>
      <c r="E35" s="111"/>
      <c r="F35" s="111"/>
      <c r="G35" s="111"/>
      <c r="H35" s="111"/>
      <c r="I35" s="111"/>
      <c r="J35" s="112">
        <f>((J30+J32+J33)*0.03)</f>
        <v>5.9258249999999997</v>
      </c>
      <c r="K35" s="87"/>
      <c r="L35" s="37"/>
    </row>
    <row r="36" spans="2:12" ht="13.5" thickBot="1">
      <c r="B36" s="113" t="s">
        <v>14</v>
      </c>
      <c r="C36" s="107"/>
      <c r="D36" s="114"/>
      <c r="E36" s="115"/>
      <c r="F36" s="115"/>
      <c r="G36" s="115"/>
      <c r="H36" s="115"/>
      <c r="I36" s="115"/>
      <c r="J36" s="116">
        <f>SUM(J32:J35)</f>
        <v>57.730249999999998</v>
      </c>
      <c r="K36" s="117"/>
      <c r="L36" s="37"/>
    </row>
    <row r="37" spans="2:12" ht="13.5" thickBot="1">
      <c r="B37" s="2" t="s">
        <v>31</v>
      </c>
      <c r="C37" s="108"/>
      <c r="D37" s="80"/>
      <c r="E37" s="58"/>
      <c r="F37" s="58"/>
      <c r="G37" s="79"/>
      <c r="H37" s="79"/>
      <c r="I37" s="79"/>
      <c r="J37" s="61">
        <f>(J30+J36)</f>
        <v>217.28025000000002</v>
      </c>
      <c r="K37" s="62"/>
      <c r="L37" s="37"/>
    </row>
    <row r="38" spans="2:12" ht="13.5" thickBot="1">
      <c r="B38" s="37"/>
      <c r="C38" s="37"/>
      <c r="D38" s="37"/>
      <c r="E38" s="118"/>
      <c r="F38" s="118"/>
      <c r="G38" s="37"/>
      <c r="H38" s="37"/>
      <c r="I38" s="37"/>
      <c r="J38" s="37"/>
      <c r="K38" s="37"/>
      <c r="L38" s="37"/>
    </row>
    <row r="39" spans="2:12">
      <c r="B39" s="119" t="s">
        <v>32</v>
      </c>
      <c r="C39" s="120" t="s">
        <v>67</v>
      </c>
      <c r="D39" s="64"/>
      <c r="E39" s="121">
        <v>85</v>
      </c>
      <c r="F39" s="64"/>
      <c r="G39" s="122"/>
      <c r="H39" s="122"/>
      <c r="I39" s="122"/>
      <c r="J39" s="122"/>
      <c r="K39" s="36"/>
      <c r="L39" s="37"/>
    </row>
    <row r="40" spans="2:12">
      <c r="B40" s="39" t="s">
        <v>33</v>
      </c>
      <c r="C40" s="123" t="s">
        <v>68</v>
      </c>
      <c r="D40" s="123"/>
      <c r="E40" s="124">
        <v>0</v>
      </c>
      <c r="F40" s="125"/>
      <c r="G40" s="37"/>
      <c r="H40" s="37"/>
      <c r="I40" s="37"/>
      <c r="J40" s="37"/>
      <c r="K40" s="87"/>
      <c r="L40" s="37"/>
    </row>
    <row r="41" spans="2:12">
      <c r="B41" s="39" t="s">
        <v>34</v>
      </c>
      <c r="C41" s="123" t="s">
        <v>68</v>
      </c>
      <c r="D41" s="123"/>
      <c r="E41" s="124">
        <f>(J37-E40)</f>
        <v>217.28025000000002</v>
      </c>
      <c r="F41" s="125"/>
      <c r="G41" s="126"/>
      <c r="H41" s="126"/>
      <c r="I41" s="126"/>
      <c r="J41" s="126"/>
      <c r="K41" s="46"/>
      <c r="L41" s="37"/>
    </row>
    <row r="42" spans="2:12">
      <c r="B42" s="39" t="s">
        <v>34</v>
      </c>
      <c r="C42" s="123" t="s">
        <v>35</v>
      </c>
      <c r="D42" s="123"/>
      <c r="E42" s="124">
        <f>(E41/E39)</f>
        <v>2.556238235294118</v>
      </c>
      <c r="F42" s="125"/>
      <c r="G42" s="37"/>
      <c r="H42" s="37"/>
      <c r="I42" s="37"/>
      <c r="J42" s="37"/>
      <c r="K42" s="87"/>
      <c r="L42" s="37"/>
    </row>
    <row r="43" spans="2:12" ht="13.5" thickBot="1">
      <c r="B43" s="113" t="s">
        <v>82</v>
      </c>
      <c r="C43" s="127" t="s">
        <v>35</v>
      </c>
      <c r="D43" s="127"/>
      <c r="E43" s="128">
        <f>E42*1.3</f>
        <v>3.3231097058823535</v>
      </c>
      <c r="F43" s="129"/>
      <c r="G43" s="103"/>
      <c r="H43" s="103"/>
      <c r="I43" s="103"/>
      <c r="J43" s="103"/>
      <c r="K43" s="130"/>
      <c r="L43" s="37"/>
    </row>
    <row r="44" spans="2:12">
      <c r="L44" s="37"/>
    </row>
    <row r="45" spans="2:12">
      <c r="B45" s="29" t="s">
        <v>83</v>
      </c>
      <c r="C45" s="28"/>
      <c r="D45" s="28"/>
      <c r="E45" s="131"/>
      <c r="F45" s="131"/>
      <c r="G45" s="37"/>
      <c r="H45" s="37"/>
      <c r="I45" s="37"/>
      <c r="J45" s="37"/>
      <c r="K45" s="37"/>
      <c r="L45" s="37"/>
    </row>
    <row r="46" spans="2:12">
      <c r="B46" s="29" t="s">
        <v>218</v>
      </c>
      <c r="C46" s="28"/>
      <c r="D46" s="28"/>
      <c r="E46" s="131"/>
      <c r="F46" s="131"/>
      <c r="G46" s="37"/>
      <c r="H46" s="37"/>
      <c r="I46" s="37"/>
      <c r="J46" s="37"/>
      <c r="K46" s="37"/>
      <c r="L46" s="37"/>
    </row>
    <row r="47" spans="2:12">
      <c r="L47" s="37"/>
    </row>
    <row r="48" spans="2:12">
      <c r="L48" s="37"/>
    </row>
    <row r="49" spans="12:12">
      <c r="L49" s="37"/>
    </row>
    <row r="71" spans="9:10">
      <c r="I71" s="205"/>
      <c r="J71" s="205"/>
    </row>
    <row r="72" spans="9:10">
      <c r="I72" s="196"/>
      <c r="J72" s="196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</sheetData>
  <mergeCells count="11">
    <mergeCell ref="I77:J77"/>
    <mergeCell ref="I71:J71"/>
    <mergeCell ref="I72:J72"/>
    <mergeCell ref="I73:J73"/>
    <mergeCell ref="I74:J74"/>
    <mergeCell ref="B1:I1"/>
    <mergeCell ref="C3:D5"/>
    <mergeCell ref="E3:F3"/>
    <mergeCell ref="E4:F4"/>
    <mergeCell ref="I75:J75"/>
    <mergeCell ref="I76:J76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5" orientation="landscape" r:id="rId1"/>
  <headerFooter alignWithMargins="0"/>
  <ignoredErrors>
    <ignoredError sqref="J25 J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78"/>
  <sheetViews>
    <sheetView workbookViewId="0">
      <selection activeCell="N5" sqref="N5"/>
    </sheetView>
  </sheetViews>
  <sheetFormatPr defaultRowHeight="12.75"/>
  <cols>
    <col min="1" max="1" width="2.7109375" style="29" customWidth="1"/>
    <col min="2" max="2" width="25.85546875" style="29" customWidth="1"/>
    <col min="3" max="3" width="12.28515625" style="29" customWidth="1"/>
    <col min="4" max="4" width="4.85546875" style="29" customWidth="1"/>
    <col min="5" max="5" width="9.140625" style="29"/>
    <col min="6" max="6" width="10.7109375" style="29" customWidth="1"/>
    <col min="7" max="8" width="9.140625" style="29"/>
    <col min="9" max="9" width="11.28515625" style="29" customWidth="1"/>
    <col min="10" max="10" width="13.42578125" style="29" customWidth="1"/>
    <col min="11" max="11" width="19" style="29" customWidth="1"/>
    <col min="12" max="12" width="8.140625" style="29" customWidth="1"/>
    <col min="13" max="13" width="5.140625" style="29" customWidth="1"/>
    <col min="14" max="14" width="14.85546875" style="29" customWidth="1"/>
    <col min="15" max="15" width="7" style="29" customWidth="1"/>
    <col min="16" max="16" width="11.42578125" style="29" customWidth="1"/>
    <col min="17" max="17" width="12.28515625" style="29" customWidth="1"/>
    <col min="18" max="16384" width="9.140625" style="29"/>
  </cols>
  <sheetData>
    <row r="1" spans="2:16" s="23" customFormat="1">
      <c r="B1" s="194" t="s">
        <v>240</v>
      </c>
      <c r="C1" s="194"/>
      <c r="D1" s="194"/>
      <c r="E1" s="194"/>
      <c r="F1" s="194"/>
      <c r="G1" s="194"/>
      <c r="H1" s="194"/>
      <c r="I1" s="194"/>
    </row>
    <row r="2" spans="2:16" s="23" customFormat="1" ht="13.5" thickBot="1"/>
    <row r="3" spans="2:16">
      <c r="B3" s="24"/>
      <c r="C3" s="199" t="s">
        <v>55</v>
      </c>
      <c r="D3" s="200"/>
      <c r="E3" s="198" t="s">
        <v>52</v>
      </c>
      <c r="F3" s="198"/>
      <c r="G3" s="25"/>
      <c r="H3" s="26"/>
      <c r="I3" s="25"/>
      <c r="J3" s="25"/>
      <c r="K3" s="27"/>
      <c r="L3" s="28"/>
    </row>
    <row r="4" spans="2:16" ht="13.5" thickBot="1">
      <c r="B4" s="4" t="s">
        <v>50</v>
      </c>
      <c r="C4" s="201"/>
      <c r="D4" s="202"/>
      <c r="E4" s="197" t="s">
        <v>70</v>
      </c>
      <c r="F4" s="197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30"/>
    </row>
    <row r="5" spans="2:16" ht="13.5" thickBot="1">
      <c r="B5" s="31"/>
      <c r="C5" s="203"/>
      <c r="D5" s="204"/>
      <c r="E5" s="7" t="s">
        <v>53</v>
      </c>
      <c r="F5" s="8" t="s">
        <v>54</v>
      </c>
      <c r="G5" s="32"/>
      <c r="H5" s="31"/>
      <c r="I5" s="6" t="s">
        <v>73</v>
      </c>
      <c r="J5" s="6" t="s">
        <v>73</v>
      </c>
      <c r="K5" s="33"/>
      <c r="L5" s="28"/>
    </row>
    <row r="6" spans="2:16">
      <c r="B6" s="3" t="s">
        <v>10</v>
      </c>
      <c r="C6" s="34"/>
      <c r="D6" s="35"/>
      <c r="E6" s="34"/>
      <c r="F6" s="34"/>
      <c r="G6" s="34"/>
      <c r="H6" s="34"/>
      <c r="I6" s="34"/>
      <c r="J6" s="35"/>
      <c r="K6" s="36"/>
      <c r="L6" s="37"/>
      <c r="P6" s="38"/>
    </row>
    <row r="7" spans="2:16">
      <c r="B7" s="39" t="s">
        <v>56</v>
      </c>
      <c r="C7" s="40" t="s">
        <v>59</v>
      </c>
      <c r="D7" s="41">
        <v>1</v>
      </c>
      <c r="E7" s="42">
        <v>0.33</v>
      </c>
      <c r="F7" s="42">
        <v>0.33</v>
      </c>
      <c r="G7" s="43">
        <v>2</v>
      </c>
      <c r="H7" s="40" t="s">
        <v>69</v>
      </c>
      <c r="I7" s="44">
        <f>P11</f>
        <v>4</v>
      </c>
      <c r="J7" s="45">
        <f>(G7*I7)+(E7*P12)</f>
        <v>10.145</v>
      </c>
      <c r="K7" s="46" t="s">
        <v>37</v>
      </c>
      <c r="L7" s="37"/>
      <c r="P7" s="38"/>
    </row>
    <row r="8" spans="2:16">
      <c r="B8" s="39" t="s">
        <v>11</v>
      </c>
      <c r="C8" s="40" t="s">
        <v>58</v>
      </c>
      <c r="D8" s="41"/>
      <c r="E8" s="42">
        <v>0.36</v>
      </c>
      <c r="F8" s="42">
        <v>0.36</v>
      </c>
      <c r="G8" s="43">
        <v>1.5</v>
      </c>
      <c r="H8" s="40" t="s">
        <v>69</v>
      </c>
      <c r="I8" s="44">
        <f>P11</f>
        <v>4</v>
      </c>
      <c r="J8" s="45">
        <f>(I8*G8)+(P12*E8)</f>
        <v>8.34</v>
      </c>
      <c r="K8" s="46" t="s">
        <v>39</v>
      </c>
      <c r="L8" s="37"/>
      <c r="P8" s="38"/>
    </row>
    <row r="9" spans="2:16">
      <c r="B9" s="39" t="s">
        <v>12</v>
      </c>
      <c r="C9" s="40" t="s">
        <v>114</v>
      </c>
      <c r="D9" s="41">
        <v>1</v>
      </c>
      <c r="E9" s="42">
        <v>0.11</v>
      </c>
      <c r="F9" s="42">
        <v>0.11</v>
      </c>
      <c r="G9" s="43">
        <v>1.5</v>
      </c>
      <c r="H9" s="40" t="s">
        <v>69</v>
      </c>
      <c r="I9" s="44">
        <f>P11</f>
        <v>4</v>
      </c>
      <c r="J9" s="45">
        <f>(I9*G9)+(P12*E9)</f>
        <v>6.7149999999999999</v>
      </c>
      <c r="K9" s="46" t="s">
        <v>38</v>
      </c>
      <c r="L9" s="37"/>
      <c r="P9" s="38"/>
    </row>
    <row r="10" spans="2:16">
      <c r="B10" s="39" t="s">
        <v>13</v>
      </c>
      <c r="C10" s="40" t="s">
        <v>114</v>
      </c>
      <c r="D10" s="41">
        <v>1</v>
      </c>
      <c r="E10" s="42">
        <v>0.14000000000000001</v>
      </c>
      <c r="F10" s="42">
        <v>0.14000000000000001</v>
      </c>
      <c r="G10" s="43">
        <v>1</v>
      </c>
      <c r="H10" s="40" t="s">
        <v>69</v>
      </c>
      <c r="I10" s="44">
        <f>P11</f>
        <v>4</v>
      </c>
      <c r="J10" s="45">
        <f>(I10*G10)+(P11*E10)</f>
        <v>4.5600000000000005</v>
      </c>
      <c r="K10" s="46" t="s">
        <v>176</v>
      </c>
      <c r="L10" s="37"/>
      <c r="P10" s="29" t="s">
        <v>225</v>
      </c>
    </row>
    <row r="11" spans="2:16" ht="13.5" thickBot="1">
      <c r="B11" s="47" t="s">
        <v>13</v>
      </c>
      <c r="C11" s="48" t="s">
        <v>114</v>
      </c>
      <c r="D11" s="49"/>
      <c r="E11" s="50">
        <v>0.14000000000000001</v>
      </c>
      <c r="F11" s="50"/>
      <c r="G11" s="51"/>
      <c r="H11" s="48" t="s">
        <v>44</v>
      </c>
      <c r="I11" s="52">
        <f>P12</f>
        <v>6.5</v>
      </c>
      <c r="J11" s="45">
        <f>P12*E11</f>
        <v>0.91000000000000014</v>
      </c>
      <c r="K11" s="53" t="s">
        <v>167</v>
      </c>
      <c r="L11" s="37"/>
      <c r="N11" s="29" t="s">
        <v>88</v>
      </c>
      <c r="P11" s="192">
        <v>4</v>
      </c>
    </row>
    <row r="12" spans="2:16" ht="13.5" thickBot="1">
      <c r="B12" s="54" t="s">
        <v>14</v>
      </c>
      <c r="C12" s="55"/>
      <c r="D12" s="56"/>
      <c r="E12" s="57">
        <f>SUM(E7:E11)</f>
        <v>1.08</v>
      </c>
      <c r="F12" s="58">
        <f>SUM(F7:F11)</f>
        <v>0.94</v>
      </c>
      <c r="G12" s="59"/>
      <c r="H12" s="56"/>
      <c r="I12" s="60"/>
      <c r="J12" s="61">
        <f>SUM(J7:J11)</f>
        <v>30.669999999999998</v>
      </c>
      <c r="K12" s="62"/>
      <c r="L12" s="37"/>
      <c r="N12" s="29" t="s">
        <v>178</v>
      </c>
      <c r="P12" s="38">
        <v>6.5</v>
      </c>
    </row>
    <row r="13" spans="2:16">
      <c r="B13" s="3" t="s">
        <v>15</v>
      </c>
      <c r="C13" s="63"/>
      <c r="D13" s="64"/>
      <c r="E13" s="65"/>
      <c r="F13" s="65"/>
      <c r="G13" s="66"/>
      <c r="H13" s="63"/>
      <c r="I13" s="67"/>
      <c r="J13" s="67"/>
      <c r="K13" s="36"/>
      <c r="L13" s="37"/>
      <c r="N13" s="29" t="s">
        <v>62</v>
      </c>
      <c r="P13" s="38">
        <v>15</v>
      </c>
    </row>
    <row r="14" spans="2:16">
      <c r="B14" s="68" t="s">
        <v>16</v>
      </c>
      <c r="C14" s="69" t="s">
        <v>133</v>
      </c>
      <c r="D14" s="70">
        <v>1</v>
      </c>
      <c r="E14" s="71">
        <v>0.09</v>
      </c>
      <c r="F14" s="71">
        <v>0.09</v>
      </c>
      <c r="G14" s="72">
        <v>0.5</v>
      </c>
      <c r="H14" s="69" t="s">
        <v>69</v>
      </c>
      <c r="I14" s="73">
        <f>P11</f>
        <v>4</v>
      </c>
      <c r="J14" s="45">
        <f>(P12*E14)+(G14*I14)</f>
        <v>2.585</v>
      </c>
      <c r="K14" s="74" t="s">
        <v>42</v>
      </c>
      <c r="L14" s="37"/>
      <c r="N14" s="29" t="s">
        <v>21</v>
      </c>
      <c r="P14" s="38">
        <v>50</v>
      </c>
    </row>
    <row r="15" spans="2:16">
      <c r="B15" s="39" t="s">
        <v>16</v>
      </c>
      <c r="C15" s="40" t="s">
        <v>133</v>
      </c>
      <c r="D15" s="41"/>
      <c r="E15" s="42">
        <v>0.09</v>
      </c>
      <c r="F15" s="42"/>
      <c r="G15" s="43"/>
      <c r="H15" s="40" t="s">
        <v>44</v>
      </c>
      <c r="I15" s="44">
        <f>P12</f>
        <v>6.5</v>
      </c>
      <c r="J15" s="44">
        <f>I15*E15</f>
        <v>0.58499999999999996</v>
      </c>
      <c r="K15" s="46" t="s">
        <v>41</v>
      </c>
      <c r="L15" s="37"/>
      <c r="N15" s="29" t="s">
        <v>28</v>
      </c>
      <c r="P15" s="38">
        <v>100</v>
      </c>
    </row>
    <row r="16" spans="2:16">
      <c r="B16" s="68" t="s">
        <v>17</v>
      </c>
      <c r="C16" s="69" t="s">
        <v>58</v>
      </c>
      <c r="D16" s="70">
        <v>1</v>
      </c>
      <c r="E16" s="71">
        <v>0.09</v>
      </c>
      <c r="F16" s="71">
        <v>0.09</v>
      </c>
      <c r="G16" s="72">
        <v>0.5</v>
      </c>
      <c r="H16" s="69" t="s">
        <v>69</v>
      </c>
      <c r="I16" s="73">
        <f>P11</f>
        <v>4</v>
      </c>
      <c r="J16" s="45">
        <f>(P12*E16)+(G16*I16)</f>
        <v>2.585</v>
      </c>
      <c r="K16" s="74" t="s">
        <v>43</v>
      </c>
      <c r="L16" s="37"/>
      <c r="N16" s="29" t="s">
        <v>80</v>
      </c>
      <c r="O16" s="75"/>
      <c r="P16" s="38">
        <v>1.5</v>
      </c>
    </row>
    <row r="17" spans="2:26">
      <c r="B17" s="39" t="s">
        <v>17</v>
      </c>
      <c r="C17" s="40" t="s">
        <v>58</v>
      </c>
      <c r="D17" s="41"/>
      <c r="E17" s="42">
        <v>0.09</v>
      </c>
      <c r="F17" s="76"/>
      <c r="G17" s="43"/>
      <c r="H17" s="40" t="s">
        <v>44</v>
      </c>
      <c r="I17" s="44">
        <f>P12</f>
        <v>6.5</v>
      </c>
      <c r="J17" s="45">
        <f>(I17*E17)</f>
        <v>0.58499999999999996</v>
      </c>
      <c r="K17" s="77" t="s">
        <v>41</v>
      </c>
      <c r="L17" s="37"/>
      <c r="N17" s="29" t="s">
        <v>63</v>
      </c>
      <c r="P17" s="38">
        <v>3</v>
      </c>
      <c r="Q17" s="78"/>
    </row>
    <row r="18" spans="2:26">
      <c r="B18" s="39" t="s">
        <v>99</v>
      </c>
      <c r="C18" s="40" t="s">
        <v>134</v>
      </c>
      <c r="D18" s="41"/>
      <c r="E18" s="42">
        <v>0.9</v>
      </c>
      <c r="F18" s="76"/>
      <c r="G18" s="132"/>
      <c r="H18" s="40" t="s">
        <v>44</v>
      </c>
      <c r="I18" s="133">
        <f>P18</f>
        <v>5</v>
      </c>
      <c r="J18" s="45">
        <f>I18*E18</f>
        <v>4.5</v>
      </c>
      <c r="K18" s="46" t="s">
        <v>105</v>
      </c>
      <c r="L18" s="37"/>
      <c r="N18" s="29" t="s">
        <v>179</v>
      </c>
      <c r="P18" s="38">
        <v>5</v>
      </c>
      <c r="Q18" s="78"/>
    </row>
    <row r="19" spans="2:26" ht="13.5" thickBot="1">
      <c r="B19" s="39" t="s">
        <v>86</v>
      </c>
      <c r="C19" s="40" t="s">
        <v>102</v>
      </c>
      <c r="D19" s="41">
        <v>2</v>
      </c>
      <c r="E19" s="42">
        <v>0.6</v>
      </c>
      <c r="F19" s="76">
        <v>2</v>
      </c>
      <c r="G19" s="132">
        <v>3</v>
      </c>
      <c r="H19" s="40" t="s">
        <v>69</v>
      </c>
      <c r="I19" s="133">
        <f>P11</f>
        <v>4</v>
      </c>
      <c r="J19" s="45">
        <f>(I19*(F19*G19)+(E19*P12))*D19</f>
        <v>55.8</v>
      </c>
      <c r="K19" s="46" t="s">
        <v>87</v>
      </c>
      <c r="N19" s="29" t="s">
        <v>65</v>
      </c>
      <c r="P19" s="29">
        <v>50</v>
      </c>
    </row>
    <row r="20" spans="2:26" ht="13.5" thickBot="1">
      <c r="B20" s="54" t="s">
        <v>14</v>
      </c>
      <c r="C20" s="79"/>
      <c r="D20" s="80"/>
      <c r="E20" s="58">
        <f>SUM(E14:E19)</f>
        <v>1.8599999999999999</v>
      </c>
      <c r="F20" s="58">
        <f>SUM(F14:F19)</f>
        <v>2.1800000000000002</v>
      </c>
      <c r="G20" s="81"/>
      <c r="H20" s="55"/>
      <c r="I20" s="82"/>
      <c r="J20" s="61">
        <f>SUM(J14:J19)</f>
        <v>66.64</v>
      </c>
      <c r="K20" s="62"/>
      <c r="L20" s="37"/>
      <c r="N20" s="29" t="s">
        <v>96</v>
      </c>
      <c r="P20" s="179">
        <v>8</v>
      </c>
    </row>
    <row r="21" spans="2:26">
      <c r="B21" s="3" t="s">
        <v>18</v>
      </c>
      <c r="C21" s="34"/>
      <c r="D21" s="35"/>
      <c r="E21" s="65"/>
      <c r="F21" s="65"/>
      <c r="G21" s="66"/>
      <c r="H21" s="63"/>
      <c r="I21" s="67"/>
      <c r="J21" s="67"/>
      <c r="K21" s="36"/>
      <c r="L21" s="37"/>
      <c r="N21" s="29" t="s">
        <v>97</v>
      </c>
      <c r="P21" s="38">
        <v>13</v>
      </c>
    </row>
    <row r="22" spans="2:26">
      <c r="B22" s="68" t="s">
        <v>19</v>
      </c>
      <c r="C22" s="69" t="s">
        <v>51</v>
      </c>
      <c r="D22" s="70">
        <v>1</v>
      </c>
      <c r="E22" s="71">
        <v>0.12</v>
      </c>
      <c r="F22" s="71">
        <v>0.12</v>
      </c>
      <c r="G22" s="72"/>
      <c r="H22" s="69" t="s">
        <v>69</v>
      </c>
      <c r="I22" s="73">
        <f>P13</f>
        <v>15</v>
      </c>
      <c r="J22" s="45">
        <f>(I22*D22)</f>
        <v>15</v>
      </c>
      <c r="K22" s="74" t="s">
        <v>46</v>
      </c>
      <c r="L22" s="37"/>
      <c r="N22" s="29" t="s">
        <v>136</v>
      </c>
      <c r="O22" s="75"/>
      <c r="P22" s="189">
        <v>55</v>
      </c>
      <c r="Q22" s="75"/>
    </row>
    <row r="23" spans="2:26">
      <c r="B23" s="68" t="s">
        <v>135</v>
      </c>
      <c r="C23" s="69" t="s">
        <v>51</v>
      </c>
      <c r="D23" s="83"/>
      <c r="E23" s="71"/>
      <c r="F23" s="71"/>
      <c r="G23" s="72">
        <v>1</v>
      </c>
      <c r="H23" s="69" t="s">
        <v>44</v>
      </c>
      <c r="I23" s="73">
        <f>P22</f>
        <v>55</v>
      </c>
      <c r="J23" s="44">
        <f>I23*G23</f>
        <v>55</v>
      </c>
      <c r="K23" s="74" t="s">
        <v>137</v>
      </c>
      <c r="L23" s="37"/>
      <c r="O23" s="75"/>
      <c r="P23" s="37"/>
      <c r="Q23" s="28"/>
      <c r="R23" s="28"/>
      <c r="S23" s="88"/>
      <c r="T23" s="88"/>
      <c r="U23" s="37"/>
      <c r="V23" s="28"/>
      <c r="W23" s="89"/>
      <c r="X23" s="89"/>
      <c r="Y23" s="37"/>
      <c r="Z23" s="37"/>
    </row>
    <row r="24" spans="2:26" ht="13.5" thickBot="1">
      <c r="B24" s="47" t="s">
        <v>21</v>
      </c>
      <c r="C24" s="48" t="s">
        <v>51</v>
      </c>
      <c r="D24" s="84"/>
      <c r="E24" s="85">
        <v>0.05</v>
      </c>
      <c r="F24" s="85">
        <v>0.05</v>
      </c>
      <c r="G24" s="51"/>
      <c r="H24" s="48" t="s">
        <v>45</v>
      </c>
      <c r="I24" s="86">
        <f>P14/2000</f>
        <v>2.5000000000000001E-2</v>
      </c>
      <c r="J24" s="44">
        <f>I24*E43</f>
        <v>23.25</v>
      </c>
      <c r="K24" s="87" t="s">
        <v>47</v>
      </c>
      <c r="L24" s="37"/>
      <c r="O24" s="75"/>
      <c r="Q24" s="75"/>
    </row>
    <row r="25" spans="2:26" ht="13.5" thickBot="1">
      <c r="B25" s="26" t="s">
        <v>14</v>
      </c>
      <c r="C25" s="79"/>
      <c r="D25" s="90"/>
      <c r="E25" s="91">
        <f>SUM(E22:E24)</f>
        <v>0.16999999999999998</v>
      </c>
      <c r="F25" s="91">
        <f>SUM(F22:F24)</f>
        <v>0.16999999999999998</v>
      </c>
      <c r="G25" s="79"/>
      <c r="H25" s="92"/>
      <c r="I25" s="93"/>
      <c r="J25" s="61">
        <f>SUM(J22:J24)</f>
        <v>93.25</v>
      </c>
      <c r="K25" s="94"/>
      <c r="L25" s="37"/>
      <c r="O25" s="96"/>
      <c r="Q25" s="75"/>
    </row>
    <row r="26" spans="2:26">
      <c r="B26" s="3" t="s">
        <v>22</v>
      </c>
      <c r="C26" s="95"/>
      <c r="D26" s="34"/>
      <c r="E26" s="34"/>
      <c r="F26" s="34"/>
      <c r="G26" s="34"/>
      <c r="H26" s="63"/>
      <c r="I26" s="67"/>
      <c r="J26" s="67"/>
      <c r="K26" s="36"/>
      <c r="L26" s="37"/>
    </row>
    <row r="27" spans="2:26">
      <c r="B27" s="68" t="s">
        <v>23</v>
      </c>
      <c r="C27" s="97"/>
      <c r="D27" s="98"/>
      <c r="E27" s="98"/>
      <c r="F27" s="98"/>
      <c r="G27" s="72">
        <f>P21</f>
        <v>13</v>
      </c>
      <c r="H27" s="69" t="s">
        <v>45</v>
      </c>
      <c r="I27" s="73">
        <f>P20</f>
        <v>8</v>
      </c>
      <c r="J27" s="45">
        <f>(I27*G27)</f>
        <v>104</v>
      </c>
      <c r="K27" s="74" t="s">
        <v>78</v>
      </c>
      <c r="L27" s="37"/>
    </row>
    <row r="28" spans="2:26">
      <c r="B28" s="68" t="s">
        <v>75</v>
      </c>
      <c r="C28" s="97"/>
      <c r="D28" s="98"/>
      <c r="E28" s="98"/>
      <c r="F28" s="98"/>
      <c r="G28" s="72">
        <f>O29</f>
        <v>30</v>
      </c>
      <c r="H28" s="69" t="s">
        <v>45</v>
      </c>
      <c r="I28" s="73">
        <f>Q29</f>
        <v>1.1200000000000001</v>
      </c>
      <c r="J28" s="45">
        <f>(I28*G28)</f>
        <v>33.6</v>
      </c>
      <c r="K28" s="74" t="s">
        <v>139</v>
      </c>
      <c r="L28" s="37"/>
      <c r="O28" s="75" t="s">
        <v>85</v>
      </c>
      <c r="P28" s="75" t="s">
        <v>8</v>
      </c>
      <c r="Q28" s="75" t="s">
        <v>64</v>
      </c>
    </row>
    <row r="29" spans="2:26">
      <c r="B29" s="68" t="s">
        <v>76</v>
      </c>
      <c r="C29" s="97"/>
      <c r="D29" s="98"/>
      <c r="E29" s="98"/>
      <c r="F29" s="98"/>
      <c r="G29" s="72">
        <f>O30</f>
        <v>30</v>
      </c>
      <c r="H29" s="69" t="s">
        <v>45</v>
      </c>
      <c r="I29" s="73">
        <f>Q30</f>
        <v>0.82</v>
      </c>
      <c r="J29" s="45">
        <f>(I29*G29)</f>
        <v>24.599999999999998</v>
      </c>
      <c r="K29" s="74" t="s">
        <v>77</v>
      </c>
      <c r="L29" s="37"/>
      <c r="N29" s="37" t="s">
        <v>138</v>
      </c>
      <c r="O29" s="75">
        <v>30</v>
      </c>
      <c r="P29" s="38">
        <f>(Q29*O29)</f>
        <v>33.6</v>
      </c>
      <c r="Q29" s="78">
        <v>1.1200000000000001</v>
      </c>
    </row>
    <row r="30" spans="2:26">
      <c r="B30" s="68" t="s">
        <v>80</v>
      </c>
      <c r="C30" s="97"/>
      <c r="D30" s="69">
        <v>1</v>
      </c>
      <c r="E30" s="98"/>
      <c r="F30" s="98"/>
      <c r="G30" s="72"/>
      <c r="H30" s="69" t="s">
        <v>69</v>
      </c>
      <c r="I30" s="73">
        <f>P16</f>
        <v>1.5</v>
      </c>
      <c r="J30" s="45">
        <f>P16</f>
        <v>1.5</v>
      </c>
      <c r="K30" s="74" t="s">
        <v>81</v>
      </c>
      <c r="L30" s="37"/>
      <c r="N30" s="29" t="s">
        <v>79</v>
      </c>
      <c r="O30" s="75">
        <v>30</v>
      </c>
      <c r="P30" s="38">
        <f>(Q30*O30)</f>
        <v>24.599999999999998</v>
      </c>
      <c r="Q30" s="78">
        <v>0.82</v>
      </c>
    </row>
    <row r="31" spans="2:26">
      <c r="B31" s="39" t="s">
        <v>24</v>
      </c>
      <c r="C31" s="99"/>
      <c r="D31" s="101"/>
      <c r="E31" s="101"/>
      <c r="F31" s="101"/>
      <c r="G31" s="101">
        <v>0.2</v>
      </c>
      <c r="H31" s="40" t="s">
        <v>45</v>
      </c>
      <c r="I31" s="44">
        <f>P17</f>
        <v>3</v>
      </c>
      <c r="J31" s="45">
        <f>(I31*G31)</f>
        <v>0.60000000000000009</v>
      </c>
      <c r="K31" s="182" t="s">
        <v>228</v>
      </c>
      <c r="L31" s="37"/>
      <c r="Q31" s="78"/>
    </row>
    <row r="32" spans="2:26" ht="13.5" thickBot="1">
      <c r="B32" s="102" t="s">
        <v>57</v>
      </c>
      <c r="C32" s="103"/>
      <c r="D32" s="106">
        <v>1</v>
      </c>
      <c r="E32" s="105"/>
      <c r="F32" s="105"/>
      <c r="G32" s="105"/>
      <c r="H32" s="106" t="s">
        <v>69</v>
      </c>
      <c r="I32" s="52">
        <f>P19</f>
        <v>50</v>
      </c>
      <c r="J32" s="86">
        <f>P19</f>
        <v>50</v>
      </c>
      <c r="K32" s="53" t="s">
        <v>89</v>
      </c>
      <c r="L32" s="37"/>
    </row>
    <row r="33" spans="2:12" ht="13.5" thickBot="1">
      <c r="B33" s="54" t="s">
        <v>14</v>
      </c>
      <c r="C33" s="107"/>
      <c r="D33" s="80"/>
      <c r="E33" s="79"/>
      <c r="F33" s="79"/>
      <c r="G33" s="79"/>
      <c r="H33" s="79"/>
      <c r="I33" s="79"/>
      <c r="J33" s="61">
        <f>SUM(J27:J32)</f>
        <v>214.29999999999998</v>
      </c>
      <c r="K33" s="62"/>
      <c r="L33" s="37"/>
    </row>
    <row r="34" spans="2:12" ht="13.5" thickBot="1">
      <c r="B34" s="54" t="s">
        <v>25</v>
      </c>
      <c r="C34" s="108"/>
      <c r="D34" s="80"/>
      <c r="E34" s="79"/>
      <c r="F34" s="79"/>
      <c r="G34" s="79"/>
      <c r="H34" s="79"/>
      <c r="I34" s="79"/>
      <c r="J34" s="61">
        <f>(J12+J20+J25+J33)</f>
        <v>404.86</v>
      </c>
      <c r="K34" s="62"/>
      <c r="L34" s="37"/>
    </row>
    <row r="35" spans="2:12">
      <c r="B35" s="3" t="s">
        <v>26</v>
      </c>
      <c r="C35" s="95"/>
      <c r="D35" s="35"/>
      <c r="E35" s="34"/>
      <c r="F35" s="34"/>
      <c r="G35" s="34"/>
      <c r="H35" s="34"/>
      <c r="I35" s="34"/>
      <c r="J35" s="67"/>
      <c r="K35" s="36"/>
      <c r="L35" s="37"/>
    </row>
    <row r="36" spans="2:12">
      <c r="B36" s="39" t="s">
        <v>27</v>
      </c>
      <c r="C36" s="99"/>
      <c r="D36" s="100"/>
      <c r="E36" s="101"/>
      <c r="F36" s="101"/>
      <c r="G36" s="101"/>
      <c r="H36" s="101"/>
      <c r="I36" s="101"/>
      <c r="J36" s="44">
        <f>J34*0.05</f>
        <v>20.243000000000002</v>
      </c>
      <c r="K36" s="46"/>
      <c r="L36" s="37"/>
    </row>
    <row r="37" spans="2:12">
      <c r="B37" s="39" t="s">
        <v>28</v>
      </c>
      <c r="C37" s="99"/>
      <c r="D37" s="100"/>
      <c r="E37" s="101"/>
      <c r="F37" s="101"/>
      <c r="G37" s="101"/>
      <c r="H37" s="101"/>
      <c r="I37" s="101"/>
      <c r="J37" s="44">
        <f>P15</f>
        <v>100</v>
      </c>
      <c r="K37" s="46"/>
      <c r="L37" s="37"/>
    </row>
    <row r="38" spans="2:12">
      <c r="B38" s="39" t="s">
        <v>29</v>
      </c>
      <c r="C38" s="99"/>
      <c r="D38" s="100"/>
      <c r="E38" s="101"/>
      <c r="F38" s="101"/>
      <c r="G38" s="101"/>
      <c r="H38" s="101"/>
      <c r="I38" s="101"/>
      <c r="J38" s="44">
        <f>((J34+J36+J37)*0.07)</f>
        <v>36.757210000000008</v>
      </c>
      <c r="K38" s="46"/>
      <c r="L38" s="37"/>
    </row>
    <row r="39" spans="2:12">
      <c r="B39" s="109" t="s">
        <v>30</v>
      </c>
      <c r="C39" s="97"/>
      <c r="D39" s="110"/>
      <c r="E39" s="111"/>
      <c r="F39" s="111"/>
      <c r="G39" s="111"/>
      <c r="H39" s="111"/>
      <c r="I39" s="111"/>
      <c r="J39" s="112">
        <f>((J34+J36+J37)*0.03)</f>
        <v>15.753090000000002</v>
      </c>
      <c r="K39" s="87"/>
      <c r="L39" s="37"/>
    </row>
    <row r="40" spans="2:12" ht="13.5" thickBot="1">
      <c r="B40" s="113" t="s">
        <v>14</v>
      </c>
      <c r="C40" s="107"/>
      <c r="D40" s="114"/>
      <c r="E40" s="115"/>
      <c r="F40" s="115"/>
      <c r="G40" s="115"/>
      <c r="H40" s="115"/>
      <c r="I40" s="115"/>
      <c r="J40" s="116">
        <f>SUM(J36:J39)</f>
        <v>172.75330000000002</v>
      </c>
      <c r="K40" s="117"/>
      <c r="L40" s="37"/>
    </row>
    <row r="41" spans="2:12" ht="13.5" thickBot="1">
      <c r="B41" s="2" t="s">
        <v>31</v>
      </c>
      <c r="C41" s="108"/>
      <c r="D41" s="80"/>
      <c r="E41" s="58">
        <v>1.32</v>
      </c>
      <c r="F41" s="58">
        <v>0.81</v>
      </c>
      <c r="G41" s="79"/>
      <c r="H41" s="79"/>
      <c r="I41" s="79"/>
      <c r="J41" s="61">
        <f>(J34+J40)</f>
        <v>577.61329999999998</v>
      </c>
      <c r="K41" s="62"/>
      <c r="L41" s="37"/>
    </row>
    <row r="42" spans="2:12" ht="13.5" thickBot="1">
      <c r="B42" s="37"/>
      <c r="C42" s="37"/>
      <c r="D42" s="37"/>
      <c r="E42" s="118"/>
      <c r="F42" s="118"/>
      <c r="G42" s="37"/>
      <c r="H42" s="37"/>
      <c r="I42" s="37"/>
      <c r="J42" s="37"/>
      <c r="K42" s="37"/>
      <c r="L42" s="37"/>
    </row>
    <row r="43" spans="2:12">
      <c r="B43" s="188" t="s">
        <v>32</v>
      </c>
      <c r="C43" s="120" t="s">
        <v>67</v>
      </c>
      <c r="D43" s="64"/>
      <c r="E43" s="121">
        <v>930</v>
      </c>
      <c r="F43" s="64"/>
      <c r="G43" s="122"/>
      <c r="H43" s="122"/>
      <c r="I43" s="122"/>
      <c r="J43" s="122"/>
      <c r="K43" s="36"/>
      <c r="L43" s="37"/>
    </row>
    <row r="44" spans="2:12">
      <c r="B44" s="39" t="s">
        <v>33</v>
      </c>
      <c r="C44" s="123" t="s">
        <v>68</v>
      </c>
      <c r="D44" s="123"/>
      <c r="E44" s="124">
        <v>0</v>
      </c>
      <c r="F44" s="125"/>
      <c r="G44" s="37"/>
      <c r="H44" s="37"/>
      <c r="I44" s="37"/>
      <c r="J44" s="37"/>
      <c r="K44" s="87"/>
      <c r="L44" s="37"/>
    </row>
    <row r="45" spans="2:12">
      <c r="B45" s="39" t="s">
        <v>34</v>
      </c>
      <c r="C45" s="123" t="s">
        <v>68</v>
      </c>
      <c r="D45" s="123"/>
      <c r="E45" s="124">
        <f>(J41-E44)</f>
        <v>577.61329999999998</v>
      </c>
      <c r="F45" s="125"/>
      <c r="G45" s="126"/>
      <c r="H45" s="126"/>
      <c r="I45" s="126"/>
      <c r="J45" s="126"/>
      <c r="K45" s="46"/>
      <c r="L45" s="37"/>
    </row>
    <row r="46" spans="2:12">
      <c r="B46" s="39" t="s">
        <v>34</v>
      </c>
      <c r="C46" s="123" t="s">
        <v>35</v>
      </c>
      <c r="D46" s="123"/>
      <c r="E46" s="124">
        <f>(E45/E43)</f>
        <v>0.6210895698924731</v>
      </c>
      <c r="F46" s="125"/>
      <c r="G46" s="37"/>
      <c r="H46" s="37"/>
      <c r="I46" s="37"/>
      <c r="J46" s="37"/>
      <c r="K46" s="87"/>
      <c r="L46" s="37"/>
    </row>
    <row r="47" spans="2:12" ht="13.5" thickBot="1">
      <c r="B47" s="113" t="s">
        <v>82</v>
      </c>
      <c r="C47" s="127" t="s">
        <v>35</v>
      </c>
      <c r="D47" s="127"/>
      <c r="E47" s="128">
        <f>E46*1.3</f>
        <v>0.80741644086021502</v>
      </c>
      <c r="F47" s="129"/>
      <c r="G47" s="103"/>
      <c r="H47" s="103"/>
      <c r="I47" s="103"/>
      <c r="J47" s="103"/>
      <c r="K47" s="130"/>
      <c r="L47" s="37"/>
    </row>
    <row r="48" spans="2:12">
      <c r="B48" s="37"/>
      <c r="C48" s="28"/>
      <c r="D48" s="28"/>
      <c r="E48" s="131"/>
      <c r="F48" s="131"/>
      <c r="G48" s="37"/>
      <c r="H48" s="37"/>
      <c r="I48" s="37"/>
      <c r="J48" s="37"/>
      <c r="K48" s="37"/>
      <c r="L48" s="37"/>
    </row>
    <row r="49" spans="2:12">
      <c r="B49" s="37"/>
      <c r="C49" s="28"/>
      <c r="D49" s="28"/>
      <c r="E49" s="131"/>
      <c r="F49" s="131"/>
      <c r="G49" s="37"/>
      <c r="H49" s="37"/>
      <c r="I49" s="37"/>
      <c r="J49" s="37"/>
      <c r="K49" s="37"/>
      <c r="L49" s="37"/>
    </row>
    <row r="50" spans="2:12">
      <c r="B50" s="29" t="s">
        <v>83</v>
      </c>
      <c r="L50" s="37"/>
    </row>
    <row r="51" spans="2:12">
      <c r="B51" s="29" t="s">
        <v>218</v>
      </c>
    </row>
    <row r="72" spans="9:10">
      <c r="I72" s="205"/>
      <c r="J72" s="205"/>
    </row>
    <row r="73" spans="9:10">
      <c r="I73" s="196"/>
      <c r="J73" s="196"/>
    </row>
    <row r="74" spans="9:10">
      <c r="I74" s="196"/>
      <c r="J74" s="196"/>
    </row>
    <row r="75" spans="9:10">
      <c r="I75" s="196"/>
      <c r="J75" s="196"/>
    </row>
    <row r="76" spans="9:10">
      <c r="I76" s="196"/>
      <c r="J76" s="196"/>
    </row>
    <row r="77" spans="9:10">
      <c r="I77" s="196"/>
      <c r="J77" s="196"/>
    </row>
    <row r="78" spans="9:10">
      <c r="I78" s="196"/>
      <c r="J78" s="196"/>
    </row>
  </sheetData>
  <mergeCells count="11">
    <mergeCell ref="I77:J77"/>
    <mergeCell ref="I78:J78"/>
    <mergeCell ref="I72:J72"/>
    <mergeCell ref="I73:J73"/>
    <mergeCell ref="I74:J74"/>
    <mergeCell ref="I75:J75"/>
    <mergeCell ref="B1:I1"/>
    <mergeCell ref="C3:D5"/>
    <mergeCell ref="E3:F3"/>
    <mergeCell ref="E4:F4"/>
    <mergeCell ref="I76:J76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78" orientation="landscape" r:id="rId1"/>
  <headerFooter alignWithMargins="0"/>
  <ignoredErrors>
    <ignoredError sqref="J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19</vt:i4>
      </vt:variant>
    </vt:vector>
  </HeadingPairs>
  <TitlesOfParts>
    <vt:vector size="38" baseType="lpstr">
      <vt:lpstr>Arpa K</vt:lpstr>
      <vt:lpstr>Arpa S</vt:lpstr>
      <vt:lpstr>Buğday K</vt:lpstr>
      <vt:lpstr>Buğday S</vt:lpstr>
      <vt:lpstr>Pancar</vt:lpstr>
      <vt:lpstr>Ayçiçeği S</vt:lpstr>
      <vt:lpstr>Nohut K</vt:lpstr>
      <vt:lpstr>Y.Mercimek K</vt:lpstr>
      <vt:lpstr>D.Mısır S </vt:lpstr>
      <vt:lpstr>Domates</vt:lpstr>
      <vt:lpstr>Fasulye S</vt:lpstr>
      <vt:lpstr>Haşhaş K</vt:lpstr>
      <vt:lpstr>Haşhaş S</vt:lpstr>
      <vt:lpstr>Kanola K</vt:lpstr>
      <vt:lpstr>Kanola S</vt:lpstr>
      <vt:lpstr>Aspir K</vt:lpstr>
      <vt:lpstr>Aspir S</vt:lpstr>
      <vt:lpstr>K.Soğan S</vt:lpstr>
      <vt:lpstr>Maliyet</vt:lpstr>
      <vt:lpstr>'Arpa K'!Yazdırma_Alanı</vt:lpstr>
      <vt:lpstr>'Arpa S'!Yazdırma_Alanı</vt:lpstr>
      <vt:lpstr>'Aspir K'!Yazdırma_Alanı</vt:lpstr>
      <vt:lpstr>'Aspir S'!Yazdırma_Alanı</vt:lpstr>
      <vt:lpstr>'Ayçiçeği S'!Yazdırma_Alanı</vt:lpstr>
      <vt:lpstr>'Buğday K'!Yazdırma_Alanı</vt:lpstr>
      <vt:lpstr>'Buğday S'!Yazdırma_Alanı</vt:lpstr>
      <vt:lpstr>'D.Mısır S '!Yazdırma_Alanı</vt:lpstr>
      <vt:lpstr>Domates!Yazdırma_Alanı</vt:lpstr>
      <vt:lpstr>'Fasulye S'!Yazdırma_Alanı</vt:lpstr>
      <vt:lpstr>'Haşhaş K'!Yazdırma_Alanı</vt:lpstr>
      <vt:lpstr>'Haşhaş S'!Yazdırma_Alanı</vt:lpstr>
      <vt:lpstr>'K.Soğan S'!Yazdırma_Alanı</vt:lpstr>
      <vt:lpstr>'Kanola K'!Yazdırma_Alanı</vt:lpstr>
      <vt:lpstr>'Kanola S'!Yazdırma_Alanı</vt:lpstr>
      <vt:lpstr>Maliyet!Yazdırma_Alanı</vt:lpstr>
      <vt:lpstr>'Nohut K'!Yazdırma_Alanı</vt:lpstr>
      <vt:lpstr>Pancar!Yazdırma_Alanı</vt:lpstr>
      <vt:lpstr>'Y.Mercimek K'!Yazdırma_Alanı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Erhan Türkseven</dc:creator>
  <cp:lastModifiedBy>win7</cp:lastModifiedBy>
  <cp:lastPrinted>2010-05-10T07:02:04Z</cp:lastPrinted>
  <dcterms:created xsi:type="dcterms:W3CDTF">2000-07-27T09:55:52Z</dcterms:created>
  <dcterms:modified xsi:type="dcterms:W3CDTF">2015-06-10T11:23:43Z</dcterms:modified>
</cp:coreProperties>
</file>